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VN-KHOI TA\OneDrive - CONG TY CO PHAN GOOD DAY HOSPITALITY\Documents\Khoi\Report\Performance\Monthly GMAL tracking\"/>
    </mc:Choice>
  </mc:AlternateContent>
  <xr:revisionPtr revIDLastSave="3" documentId="8_{8DC31776-6D59-48A9-9B8F-BA1A536F6FD2}" xr6:coauthVersionLast="36" xr6:coauthVersionMax="36" xr10:uidLastSave="{EE28C655-9F31-4E12-BE39-8B764E7C8D75}"/>
  <bookViews>
    <workbookView xWindow="0" yWindow="0" windowWidth="19200" windowHeight="6810" activeTab="1" xr2:uid="{92A976DF-CF4F-4470-B929-DAA81C426789}"/>
  </bookViews>
  <sheets>
    <sheet name="Glossary" sheetId="8" r:id="rId1"/>
    <sheet name="Template" sheetId="7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7" l="1"/>
  <c r="C18" i="7"/>
  <c r="B12" i="7" l="1"/>
  <c r="B35" i="7" l="1"/>
  <c r="B20" i="7"/>
  <c r="B18" i="7"/>
  <c r="R33" i="7" l="1"/>
  <c r="Q33" i="7"/>
  <c r="M43" i="7"/>
  <c r="L43" i="7"/>
  <c r="L44" i="7"/>
  <c r="M44" i="7"/>
  <c r="L45" i="7"/>
  <c r="M45" i="7"/>
  <c r="K43" i="7"/>
  <c r="N5" i="7" a="1"/>
  <c r="N5" i="7" s="1"/>
  <c r="P40" i="7"/>
  <c r="R37" i="7"/>
  <c r="O37" i="7"/>
  <c r="N37" i="7"/>
  <c r="K33" i="7"/>
  <c r="N27" i="7" a="1"/>
  <c r="N27" i="7" s="1"/>
  <c r="N31" i="7"/>
  <c r="N17" i="7"/>
  <c r="N16" i="7" a="1"/>
  <c r="N16" i="7" s="1"/>
  <c r="B45" i="7"/>
  <c r="B44" i="7"/>
  <c r="B43" i="7"/>
  <c r="B32" i="7"/>
  <c r="B21" i="7"/>
  <c r="F21" i="7"/>
  <c r="B22" i="7"/>
  <c r="B23" i="7"/>
  <c r="B34" i="7"/>
  <c r="H33" i="7"/>
  <c r="G33" i="7"/>
  <c r="F33" i="7"/>
  <c r="E33" i="7"/>
  <c r="P33" i="7" s="1"/>
  <c r="D33" i="7"/>
  <c r="L24" i="7"/>
  <c r="J24" i="7"/>
  <c r="C24" i="7"/>
  <c r="D24" i="7"/>
  <c r="E24" i="7"/>
  <c r="F24" i="7"/>
  <c r="G24" i="7"/>
  <c r="H24" i="7"/>
  <c r="I24" i="7"/>
  <c r="K24" i="7"/>
  <c r="M24" i="7"/>
  <c r="B24" i="7"/>
  <c r="L23" i="7"/>
  <c r="M23" i="7"/>
  <c r="M21" i="7"/>
  <c r="L21" i="7"/>
  <c r="L22" i="7"/>
  <c r="M22" i="7"/>
  <c r="O26" i="7"/>
  <c r="H13" i="7"/>
  <c r="C33" i="7"/>
  <c r="B33" i="7"/>
  <c r="N40" i="7"/>
  <c r="N39" i="7"/>
  <c r="N38" i="7"/>
  <c r="O38" i="7"/>
  <c r="R39" i="7"/>
  <c r="Q39" i="7"/>
  <c r="R40" i="7"/>
  <c r="Q40" i="7"/>
  <c r="Q45" i="7" s="1"/>
  <c r="P38" i="7"/>
  <c r="Q38" i="7"/>
  <c r="Q43" i="7" s="1"/>
  <c r="R38" i="7"/>
  <c r="P39" i="7"/>
  <c r="P37" i="7"/>
  <c r="Q37" i="7"/>
  <c r="O40" i="7"/>
  <c r="O39" i="7"/>
  <c r="J32" i="7"/>
  <c r="R28" i="7"/>
  <c r="Q28" i="7"/>
  <c r="P28" i="7"/>
  <c r="O28" i="7"/>
  <c r="Q27" i="7"/>
  <c r="R27" i="7"/>
  <c r="P27" i="7"/>
  <c r="O27" i="7"/>
  <c r="R26" i="7"/>
  <c r="Q26" i="7"/>
  <c r="P26" i="7"/>
  <c r="N29" i="7"/>
  <c r="O29" i="7" s="1"/>
  <c r="P29" i="7" s="1"/>
  <c r="P19" i="7"/>
  <c r="P20" i="7"/>
  <c r="P18" i="7"/>
  <c r="P21" i="7"/>
  <c r="Q21" i="7"/>
  <c r="O20" i="7"/>
  <c r="R20" i="7"/>
  <c r="Q20" i="7"/>
  <c r="R19" i="7"/>
  <c r="Q19" i="7"/>
  <c r="O19" i="7"/>
  <c r="R18" i="7"/>
  <c r="R22" i="7" s="1"/>
  <c r="Q18" i="7"/>
  <c r="Q22" i="7" s="1"/>
  <c r="O18" i="7"/>
  <c r="R17" i="7"/>
  <c r="R21" i="7" s="1"/>
  <c r="Q17" i="7"/>
  <c r="Q24" i="7" s="1"/>
  <c r="P17" i="7"/>
  <c r="P24" i="7" s="1"/>
  <c r="O17" i="7"/>
  <c r="O24" i="7" s="1"/>
  <c r="R16" i="7"/>
  <c r="Q16" i="7"/>
  <c r="P16" i="7"/>
  <c r="O16" i="7"/>
  <c r="N30" i="7"/>
  <c r="C32" i="7"/>
  <c r="D32" i="7"/>
  <c r="E32" i="7"/>
  <c r="F32" i="7"/>
  <c r="G32" i="7"/>
  <c r="H32" i="7"/>
  <c r="I32" i="7"/>
  <c r="K32" i="7"/>
  <c r="L32" i="7"/>
  <c r="M32" i="7"/>
  <c r="L34" i="7"/>
  <c r="M34" i="7"/>
  <c r="L35" i="7"/>
  <c r="M35" i="7"/>
  <c r="M33" i="7"/>
  <c r="I33" i="7"/>
  <c r="J33" i="7"/>
  <c r="L33" i="7"/>
  <c r="N19" i="7"/>
  <c r="N7" i="7"/>
  <c r="N6" i="7"/>
  <c r="R6" i="7"/>
  <c r="R7" i="7"/>
  <c r="R8" i="7"/>
  <c r="R9" i="7"/>
  <c r="R5" i="7"/>
  <c r="Q6" i="7"/>
  <c r="Q7" i="7"/>
  <c r="Q8" i="7"/>
  <c r="Q9" i="7"/>
  <c r="Q5" i="7"/>
  <c r="P6" i="7"/>
  <c r="P7" i="7"/>
  <c r="P8" i="7"/>
  <c r="P9" i="7"/>
  <c r="P5" i="7"/>
  <c r="O6" i="7"/>
  <c r="O7" i="7"/>
  <c r="O8" i="7"/>
  <c r="O9" i="7"/>
  <c r="O5" i="7"/>
  <c r="R3" i="7"/>
  <c r="Q3" i="7"/>
  <c r="P3" i="7"/>
  <c r="O3" i="7"/>
  <c r="N3" i="7"/>
  <c r="C10" i="7"/>
  <c r="D10" i="7"/>
  <c r="E10" i="7"/>
  <c r="F10" i="7"/>
  <c r="G10" i="7"/>
  <c r="H10" i="7"/>
  <c r="I10" i="7"/>
  <c r="J10" i="7"/>
  <c r="K10" i="7"/>
  <c r="L10" i="7"/>
  <c r="M10" i="7"/>
  <c r="B10" i="7"/>
  <c r="N8" i="7"/>
  <c r="N9" i="7"/>
  <c r="C43" i="7"/>
  <c r="D43" i="7"/>
  <c r="E43" i="7"/>
  <c r="F43" i="7"/>
  <c r="G43" i="7"/>
  <c r="H43" i="7"/>
  <c r="I43" i="7"/>
  <c r="J43" i="7"/>
  <c r="C44" i="7"/>
  <c r="D44" i="7"/>
  <c r="E44" i="7"/>
  <c r="F44" i="7"/>
  <c r="G44" i="7"/>
  <c r="H44" i="7"/>
  <c r="I44" i="7"/>
  <c r="J44" i="7"/>
  <c r="K44" i="7"/>
  <c r="C45" i="7"/>
  <c r="D45" i="7"/>
  <c r="E45" i="7"/>
  <c r="F45" i="7"/>
  <c r="G45" i="7"/>
  <c r="H45" i="7"/>
  <c r="I45" i="7"/>
  <c r="J45" i="7"/>
  <c r="K45" i="7"/>
  <c r="C34" i="7"/>
  <c r="D34" i="7"/>
  <c r="E34" i="7"/>
  <c r="F34" i="7"/>
  <c r="G34" i="7"/>
  <c r="H34" i="7"/>
  <c r="I34" i="7"/>
  <c r="J34" i="7"/>
  <c r="K34" i="7"/>
  <c r="C35" i="7"/>
  <c r="D35" i="7"/>
  <c r="E35" i="7"/>
  <c r="F35" i="7"/>
  <c r="G35" i="7"/>
  <c r="H35" i="7"/>
  <c r="I35" i="7"/>
  <c r="J35" i="7"/>
  <c r="K35" i="7"/>
  <c r="D23" i="7"/>
  <c r="E23" i="7"/>
  <c r="F23" i="7"/>
  <c r="G23" i="7"/>
  <c r="H23" i="7"/>
  <c r="I23" i="7"/>
  <c r="J23" i="7"/>
  <c r="K23" i="7"/>
  <c r="D22" i="7"/>
  <c r="E22" i="7"/>
  <c r="F22" i="7"/>
  <c r="G22" i="7"/>
  <c r="H22" i="7"/>
  <c r="I22" i="7"/>
  <c r="J22" i="7"/>
  <c r="K22" i="7"/>
  <c r="C21" i="7"/>
  <c r="D21" i="7"/>
  <c r="E21" i="7"/>
  <c r="G21" i="7"/>
  <c r="H21" i="7"/>
  <c r="I21" i="7"/>
  <c r="J21" i="7"/>
  <c r="K21" i="7"/>
  <c r="N20" i="7"/>
  <c r="N18" i="7"/>
  <c r="J11" i="7"/>
  <c r="F11" i="7"/>
  <c r="C11" i="7"/>
  <c r="D11" i="7"/>
  <c r="E11" i="7"/>
  <c r="G11" i="7"/>
  <c r="H11" i="7"/>
  <c r="I11" i="7"/>
  <c r="K11" i="7"/>
  <c r="L11" i="7"/>
  <c r="M11" i="7"/>
  <c r="C12" i="7"/>
  <c r="D12" i="7"/>
  <c r="E12" i="7"/>
  <c r="F12" i="7"/>
  <c r="G12" i="7"/>
  <c r="H12" i="7"/>
  <c r="I12" i="7"/>
  <c r="J12" i="7"/>
  <c r="K12" i="7"/>
  <c r="L12" i="7"/>
  <c r="M12" i="7"/>
  <c r="C13" i="7"/>
  <c r="D13" i="7"/>
  <c r="E13" i="7"/>
  <c r="F13" i="7"/>
  <c r="G13" i="7"/>
  <c r="I13" i="7"/>
  <c r="J13" i="7"/>
  <c r="K13" i="7"/>
  <c r="L13" i="7"/>
  <c r="M13" i="7"/>
  <c r="B13" i="7"/>
  <c r="B11" i="7"/>
  <c r="N33" i="7" l="1"/>
  <c r="O33" i="7"/>
  <c r="O43" i="7"/>
  <c r="N43" i="7"/>
  <c r="Q12" i="7"/>
  <c r="O22" i="7"/>
  <c r="O23" i="7"/>
  <c r="N23" i="7"/>
  <c r="N45" i="7"/>
  <c r="O44" i="7"/>
  <c r="P44" i="7"/>
  <c r="Q44" i="7"/>
  <c r="R43" i="7"/>
  <c r="N44" i="7"/>
  <c r="O45" i="7"/>
  <c r="N35" i="7"/>
  <c r="O30" i="7"/>
  <c r="O35" i="7" s="1"/>
  <c r="R44" i="7"/>
  <c r="N21" i="7"/>
  <c r="N22" i="7"/>
  <c r="R24" i="7"/>
  <c r="O21" i="7"/>
  <c r="N24" i="7"/>
  <c r="P45" i="7"/>
  <c r="R23" i="7"/>
  <c r="P43" i="7"/>
  <c r="Q23" i="7"/>
  <c r="R45" i="7"/>
  <c r="R11" i="7"/>
  <c r="O31" i="7"/>
  <c r="P31" i="7" s="1"/>
  <c r="Q31" i="7" s="1"/>
  <c r="R31" i="7" s="1"/>
  <c r="P22" i="7"/>
  <c r="P23" i="7"/>
  <c r="Q29" i="7"/>
  <c r="R12" i="7"/>
  <c r="Q13" i="7"/>
  <c r="P13" i="7"/>
  <c r="O13" i="7"/>
  <c r="P11" i="7"/>
  <c r="P12" i="7"/>
  <c r="N12" i="7"/>
  <c r="N13" i="7"/>
  <c r="P10" i="7"/>
  <c r="O10" i="7"/>
  <c r="R13" i="7"/>
  <c r="Q10" i="7"/>
  <c r="Q11" i="7"/>
  <c r="R10" i="7"/>
  <c r="O11" i="7"/>
  <c r="O12" i="7"/>
  <c r="N11" i="7"/>
  <c r="N10" i="7"/>
  <c r="C22" i="7"/>
  <c r="C23" i="7"/>
  <c r="P30" i="7" l="1"/>
  <c r="R29" i="7"/>
  <c r="Q30" i="7" l="1"/>
  <c r="Q35" i="7" s="1"/>
  <c r="P35" i="7"/>
  <c r="R30" i="7" l="1"/>
  <c r="R35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 L</author>
  </authors>
  <commentList>
    <comment ref="N24" authorId="0" shapeId="0" xr:uid="{99F52DB9-681A-47FE-BE5B-F17861C404A1}">
      <text>
        <r>
          <rPr>
            <b/>
            <sz val="9"/>
            <color indexed="81"/>
            <rFont val="Tahoma"/>
            <family val="2"/>
          </rPr>
          <t>J L:</t>
        </r>
        <r>
          <rPr>
            <sz val="9"/>
            <color indexed="81"/>
            <rFont val="Tahoma"/>
            <family val="2"/>
          </rPr>
          <t xml:space="preserve">
manual input days</t>
        </r>
      </text>
    </comment>
    <comment ref="N26" authorId="0" shapeId="0" xr:uid="{809B75A9-4B53-4B72-8BD9-FE193C1CD798}">
      <text>
        <r>
          <rPr>
            <b/>
            <sz val="9"/>
            <color indexed="81"/>
            <rFont val="Tahoma"/>
            <charset val="1"/>
          </rPr>
          <t>J L:</t>
        </r>
        <r>
          <rPr>
            <sz val="9"/>
            <color indexed="81"/>
            <rFont val="Tahoma"/>
            <charset val="1"/>
          </rPr>
          <t xml:space="preserve">
needs to be unique users across period (manual)</t>
        </r>
      </text>
    </comment>
    <comment ref="A28" authorId="0" shapeId="0" xr:uid="{29B3D035-CC8D-40AD-B136-1D2CD26A323A}">
      <text>
        <r>
          <rPr>
            <b/>
            <sz val="9"/>
            <color indexed="81"/>
            <rFont val="Tahoma"/>
            <family val="2"/>
          </rPr>
          <t>J L:</t>
        </r>
        <r>
          <rPr>
            <sz val="9"/>
            <color indexed="81"/>
            <rFont val="Tahoma"/>
            <family val="2"/>
          </rPr>
          <t xml:space="preserve">
transacted</t>
        </r>
      </text>
    </comment>
    <comment ref="N32" authorId="0" shapeId="0" xr:uid="{22DDA985-7CC6-4575-BE3B-6D13935EAD44}">
      <text>
        <r>
          <rPr>
            <b/>
            <sz val="9"/>
            <color indexed="81"/>
            <rFont val="Tahoma"/>
            <family val="2"/>
          </rPr>
          <t>J L:</t>
        </r>
        <r>
          <rPr>
            <sz val="9"/>
            <color indexed="81"/>
            <rFont val="Tahoma"/>
            <family val="2"/>
          </rPr>
          <t xml:space="preserve">
take unique active users for the period (manual)</t>
        </r>
      </text>
    </comment>
    <comment ref="B33" authorId="0" shapeId="0" xr:uid="{93FFF38E-7E95-4CBC-BFB1-F4C26511AF69}">
      <text>
        <r>
          <rPr>
            <b/>
            <sz val="9"/>
            <color indexed="81"/>
            <rFont val="Tahoma"/>
            <family val="2"/>
          </rPr>
          <t>J L:</t>
        </r>
        <r>
          <rPr>
            <sz val="9"/>
            <color indexed="81"/>
            <rFont val="Tahoma"/>
            <family val="2"/>
          </rPr>
          <t xml:space="preserve">
add nov'25 and dec '25</t>
        </r>
      </text>
    </comment>
    <comment ref="C33" authorId="0" shapeId="0" xr:uid="{B6943C2A-37D5-4FE8-B978-AD7977BB1C86}">
      <text>
        <r>
          <rPr>
            <b/>
            <sz val="9"/>
            <color indexed="81"/>
            <rFont val="Tahoma"/>
            <family val="2"/>
          </rPr>
          <t>J L:</t>
        </r>
        <r>
          <rPr>
            <sz val="9"/>
            <color indexed="81"/>
            <rFont val="Tahoma"/>
            <family val="2"/>
          </rPr>
          <t xml:space="preserve">
add Dec '25</t>
        </r>
      </text>
    </comment>
    <comment ref="A40" authorId="0" shapeId="0" xr:uid="{08A76F19-51AE-468F-A827-4E9F0A06EFA7}">
      <text>
        <r>
          <rPr>
            <b/>
            <sz val="9"/>
            <color indexed="81"/>
            <rFont val="Tahoma"/>
            <charset val="1"/>
          </rPr>
          <t>J L:</t>
        </r>
        <r>
          <rPr>
            <sz val="9"/>
            <color indexed="81"/>
            <rFont val="Tahoma"/>
            <charset val="1"/>
          </rPr>
          <t xml:space="preserve">
GCs with loyalty redemptions</t>
        </r>
      </text>
    </comment>
  </commentList>
</comments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3">
    <bk>
      <extLst>
        <ext xmlns:xlrd="http://schemas.microsoft.com/office/spreadsheetml/2017/richdata" uri="{3e2802c4-a4d2-4d8b-9148-e3be6c30e623}">
          <xlrd:rvb i="0"/>
        </ext>
      </extLst>
    </bk>
    <bk>
      <extLst>
        <ext xmlns:xlrd="http://schemas.microsoft.com/office/spreadsheetml/2017/richdata" uri="{3e2802c4-a4d2-4d8b-9148-e3be6c30e623}">
          <xlrd:rvb i="1"/>
        </ext>
      </extLst>
    </bk>
    <bk>
      <extLst>
        <ext xmlns:xlrd="http://schemas.microsoft.com/office/spreadsheetml/2017/richdata"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<sst xmlns="http://schemas.openxmlformats.org/spreadsheetml/2006/main" count="117" uniqueCount="64">
  <si>
    <t>PLANNED</t>
  </si>
  <si>
    <t>No. of restaurants</t>
  </si>
  <si>
    <t>Digital AC (US$) (incld add-ons)</t>
  </si>
  <si>
    <t>Digital GP Margin</t>
  </si>
  <si>
    <t>System GP Margin Investment (from Digital Offers &amp; Loyalty)</t>
  </si>
  <si>
    <t>MARKET / 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</si>
  <si>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</si>
  <si>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</si>
  <si>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</si>
  <si>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</si>
  <si>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</si>
  <si>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</si>
  <si>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</si>
  <si>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</si>
  <si>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</si>
  <si>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</si>
  <si>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</si>
  <si>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</si>
  <si>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NA</t>
  </si>
  <si>
    <t>ACTUALS</t>
  </si>
  <si>
    <t>Digital GC %</t>
  </si>
  <si>
    <t>Digital Sales %</t>
  </si>
  <si>
    <t>PERFORMANCE</t>
  </si>
  <si>
    <t>USERS</t>
  </si>
  <si>
    <t>Points Earned</t>
  </si>
  <si>
    <t>Points Burned</t>
  </si>
  <si>
    <t>Points Expired</t>
  </si>
  <si>
    <t>Burn Rate</t>
  </si>
  <si>
    <t>PERFORMANCE DRILLDOWN</t>
  </si>
  <si>
    <t>MOP GCs</t>
  </si>
  <si>
    <t>MDSC GC %</t>
  </si>
  <si>
    <t>Loyalty Redemption GCs</t>
  </si>
  <si>
    <t>Redemption GC %</t>
  </si>
  <si>
    <t>FY</t>
  </si>
  <si>
    <t>Q1</t>
  </si>
  <si>
    <t>Q2</t>
  </si>
  <si>
    <t>Q3</t>
  </si>
  <si>
    <t>Q4</t>
  </si>
  <si>
    <t>YTD</t>
  </si>
  <si>
    <t>Rolling 90D MAU</t>
  </si>
  <si>
    <t>Monthly Engaged Users</t>
  </si>
  <si>
    <t>Frequency</t>
  </si>
  <si>
    <t>Digital GCs</t>
  </si>
  <si>
    <t>System GCs</t>
  </si>
  <si>
    <t xml:space="preserve">System Sales (USD) </t>
  </si>
  <si>
    <t xml:space="preserve">GC/R/D </t>
  </si>
  <si>
    <t xml:space="preserve">No. of restaurants </t>
  </si>
  <si>
    <t>System GC</t>
  </si>
  <si>
    <t>System Sales (USD)</t>
  </si>
  <si>
    <t xml:space="preserve">Digital GC % </t>
  </si>
  <si>
    <t>Total Addressable Users</t>
  </si>
  <si>
    <t>90D Active Users</t>
  </si>
  <si>
    <t>Digital Offers GCs</t>
  </si>
  <si>
    <t>MOP GC %</t>
  </si>
  <si>
    <t>INPUT YOUR MARKET (i.e TAIWAN)</t>
  </si>
  <si>
    <t>Digital Sales (USD) (incl add-ons)</t>
  </si>
  <si>
    <t>WHERE TO FIND</t>
  </si>
  <si>
    <t>MDSC GCs (excl 3POs)</t>
  </si>
  <si>
    <t>DO NOT TOUCH</t>
  </si>
  <si>
    <t>In Plexure Analytics Studio's OVERVIEW TAB. Please filter to past 90D. i.e. 90D Active Users as of October '26 should comprise of 1 Aug - 31 Oct '26</t>
  </si>
  <si>
    <t>In Plexure Analytics Studio's OVERVIEW TAB. Please filter to the reporting month.</t>
  </si>
  <si>
    <t>In Plexure Analytics Studio's LOYALTY 1.5 tab. Please filter to the reporting month, and scroll down to LOYALTY POINTS BY MONTH section. Change to 'table view' for easier read.</t>
  </si>
  <si>
    <t>Monthly Active users %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</si>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</sst>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[Red]\-&quot;$&quot;#,##0"/>
    <numFmt numFmtId="165" formatCode="_-&quot;$&quot;* #,##0.00_-;\-&quot;$&quot;* #,##0.00_-;_-&quot;$&quot;* &quot;-&quot;??_-;_-@_-"/>
    <numFmt numFmtId="166" formatCode="_-* #,##0.00_-;\-* #,##0.00_-;_-* &quot;-&quot;??_-;_-@_-"/>
    <numFmt numFmtId="167" formatCode="_-* #,##0_-;\-* #,##0_-;_-* &quot;-&quot;??_-;_-@_-"/>
    <numFmt numFmtId="168" formatCode="_(* #,##0_);_(* \(#,##0\);_(* &quot;-&quot;??_);_(@_)"/>
    <numFmt numFmtId="169" formatCode="0.0%"/>
    <numFmt numFmtId="170" formatCode="_([$$-409]* #,##0_);_([$$-409]* \(#,##0\);_([$$-409]* &quot;-&quot;??_);_(@_)"/>
    <numFmt numFmtId="171" formatCode="_-&quot;$&quot;* #,##0_-;\-&quot;$&quot;* #,##0_-;_-&quot;$&quot;* &quot;-&quot;??_-;_-@_-"/>
  </numFmts>
  <fonts count="2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color theme="1"/>
      <name val="Speedee"/>
      <family val="2"/>
    </font>
    <font>
      <b/>
      <sz val="10"/>
      <color theme="0"/>
      <name val="Speedee"/>
      <family val="2"/>
    </font>
    <font>
      <b/>
      <sz val="10"/>
      <color theme="1"/>
      <name val="Speedee"/>
      <family val="2"/>
    </font>
    <font>
      <i/>
      <sz val="10"/>
      <color theme="9"/>
      <name val="Speedee"/>
      <family val="2"/>
    </font>
    <font>
      <b/>
      <sz val="10"/>
      <name val="Speedee"/>
      <family val="2"/>
    </font>
    <font>
      <b/>
      <sz val="12"/>
      <color theme="1"/>
      <name val="Speedee"/>
      <family val="2"/>
    </font>
    <font>
      <b/>
      <sz val="11"/>
      <color theme="1"/>
      <name val="Speedee"/>
      <family val="2"/>
    </font>
    <font>
      <sz val="10"/>
      <color rgb="FF000000"/>
      <name val="Speedee"/>
      <family val="2"/>
    </font>
    <font>
      <i/>
      <sz val="10"/>
      <color theme="1"/>
      <name val="Speedee"/>
      <family val="2"/>
    </font>
    <font>
      <b/>
      <sz val="10"/>
      <color theme="7"/>
      <name val="Speedee"/>
      <family val="2"/>
    </font>
    <font>
      <b/>
      <sz val="10"/>
      <color rgb="FF000000"/>
      <name val="Speedee"/>
      <family val="2"/>
    </font>
    <font>
      <b/>
      <sz val="10"/>
      <color theme="9"/>
      <name val="Speedee"/>
      <family val="2"/>
    </font>
    <font>
      <sz val="10"/>
      <color theme="9"/>
      <name val="Speedee"/>
      <family val="2"/>
    </font>
    <font>
      <sz val="10"/>
      <color rgb="FFFF0000"/>
      <name val="Speedee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4.9989318521683403E-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0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168" fontId="7" fillId="0" borderId="0" xfId="3" applyNumberFormat="1" applyFont="1"/>
    <xf numFmtId="0" fontId="3" fillId="0" borderId="0" xfId="0" applyFont="1" applyAlignment="1">
      <alignment horizontal="right" vertical="center"/>
    </xf>
    <xf numFmtId="170" fontId="3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left" indent="1"/>
    </xf>
    <xf numFmtId="0" fontId="9" fillId="0" borderId="0" xfId="0" applyFont="1"/>
    <xf numFmtId="167" fontId="10" fillId="0" borderId="0" xfId="3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4" fontId="10" fillId="0" borderId="0" xfId="0" applyNumberFormat="1" applyFont="1" applyAlignment="1">
      <alignment horizontal="right" vertical="center"/>
    </xf>
    <xf numFmtId="167" fontId="10" fillId="0" borderId="0" xfId="3" applyNumberFormat="1" applyFont="1"/>
    <xf numFmtId="3" fontId="10" fillId="0" borderId="0" xfId="0" applyNumberFormat="1" applyFont="1"/>
    <xf numFmtId="0" fontId="5" fillId="0" borderId="0" xfId="0" applyFont="1" applyAlignment="1">
      <alignment horizontal="right" vertical="center"/>
    </xf>
    <xf numFmtId="3" fontId="13" fillId="0" borderId="0" xfId="0" applyNumberFormat="1" applyFont="1" applyAlignment="1">
      <alignment readingOrder="1"/>
    </xf>
    <xf numFmtId="0" fontId="15" fillId="0" borderId="0" xfId="0" applyFont="1"/>
    <xf numFmtId="2" fontId="3" fillId="6" borderId="1" xfId="2" applyNumberFormat="1" applyFont="1" applyFill="1" applyBorder="1" applyAlignment="1">
      <alignment horizontal="right" vertical="center"/>
    </xf>
    <xf numFmtId="165" fontId="3" fillId="6" borderId="1" xfId="1" applyFont="1" applyFill="1" applyBorder="1" applyAlignment="1">
      <alignment horizontal="right" vertical="center"/>
    </xf>
    <xf numFmtId="9" fontId="3" fillId="6" borderId="1" xfId="2" applyFont="1" applyFill="1" applyBorder="1" applyAlignment="1">
      <alignment horizontal="right" vertical="center"/>
    </xf>
    <xf numFmtId="0" fontId="5" fillId="6" borderId="1" xfId="0" applyFont="1" applyFill="1" applyBorder="1" applyAlignment="1">
      <alignment horizontal="right" vertical="center"/>
    </xf>
    <xf numFmtId="168" fontId="5" fillId="6" borderId="1" xfId="3" applyNumberFormat="1" applyFont="1" applyFill="1" applyBorder="1" applyAlignment="1">
      <alignment horizontal="right" vertical="center"/>
    </xf>
    <xf numFmtId="168" fontId="3" fillId="6" borderId="1" xfId="3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3" borderId="1" xfId="0" applyFont="1" applyFill="1" applyBorder="1"/>
    <xf numFmtId="0" fontId="3" fillId="4" borderId="1" xfId="0" applyFont="1" applyFill="1" applyBorder="1" applyAlignment="1">
      <alignment horizontal="right" vertical="center"/>
    </xf>
    <xf numFmtId="0" fontId="10" fillId="4" borderId="1" xfId="0" applyFont="1" applyFill="1" applyBorder="1" applyAlignment="1">
      <alignment horizontal="right" vertical="center"/>
    </xf>
    <xf numFmtId="0" fontId="3" fillId="6" borderId="1" xfId="0" applyFont="1" applyFill="1" applyBorder="1" applyAlignment="1">
      <alignment horizontal="right" vertical="center"/>
    </xf>
    <xf numFmtId="0" fontId="5" fillId="6" borderId="1" xfId="0" applyFont="1" applyFill="1" applyBorder="1" applyAlignment="1">
      <alignment horizontal="left" vertical="center"/>
    </xf>
    <xf numFmtId="0" fontId="5" fillId="6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 indent="1"/>
    </xf>
    <xf numFmtId="2" fontId="3" fillId="0" borderId="1" xfId="2" applyNumberFormat="1" applyFont="1" applyBorder="1" applyAlignment="1">
      <alignment horizontal="right" vertical="center"/>
    </xf>
    <xf numFmtId="165" fontId="3" fillId="0" borderId="1" xfId="1" applyFont="1" applyBorder="1" applyAlignment="1">
      <alignment horizontal="right" vertical="center"/>
    </xf>
    <xf numFmtId="9" fontId="3" fillId="0" borderId="1" xfId="2" applyFont="1" applyBorder="1" applyAlignment="1">
      <alignment horizontal="right" vertical="center"/>
    </xf>
    <xf numFmtId="0" fontId="5" fillId="7" borderId="1" xfId="0" applyFont="1" applyFill="1" applyBorder="1" applyAlignment="1">
      <alignment horizontal="left" indent="1"/>
    </xf>
    <xf numFmtId="0" fontId="5" fillId="8" borderId="1" xfId="0" applyFont="1" applyFill="1" applyBorder="1" applyAlignment="1">
      <alignment horizontal="left" indent="1"/>
    </xf>
    <xf numFmtId="9" fontId="11" fillId="8" borderId="1" xfId="2" applyFont="1" applyFill="1" applyBorder="1" applyAlignment="1">
      <alignment horizontal="right" vertical="center"/>
    </xf>
    <xf numFmtId="0" fontId="5" fillId="8" borderId="1" xfId="0" applyFont="1" applyFill="1" applyBorder="1" applyAlignment="1">
      <alignment horizontal="right" vertical="center"/>
    </xf>
    <xf numFmtId="0" fontId="12" fillId="0" borderId="1" xfId="0" applyFont="1" applyBorder="1" applyAlignment="1">
      <alignment horizontal="left" indent="1"/>
    </xf>
    <xf numFmtId="0" fontId="3" fillId="0" borderId="1" xfId="0" applyFont="1" applyBorder="1" applyAlignment="1">
      <alignment horizontal="right" vertical="center"/>
    </xf>
    <xf numFmtId="171" fontId="3" fillId="0" borderId="1" xfId="1" applyNumberFormat="1" applyFont="1" applyFill="1" applyBorder="1" applyAlignment="1">
      <alignment horizontal="right" vertical="center"/>
    </xf>
    <xf numFmtId="171" fontId="3" fillId="0" borderId="1" xfId="1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left" indent="1"/>
    </xf>
    <xf numFmtId="168" fontId="3" fillId="8" borderId="1" xfId="3" applyNumberFormat="1" applyFont="1" applyFill="1" applyBorder="1" applyAlignment="1">
      <alignment horizontal="right" vertical="center"/>
    </xf>
    <xf numFmtId="10" fontId="3" fillId="0" borderId="1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left" wrapText="1" indent="1"/>
    </xf>
    <xf numFmtId="10" fontId="3" fillId="0" borderId="1" xfId="2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6" borderId="1" xfId="0" applyFont="1" applyFill="1" applyBorder="1" applyAlignment="1">
      <alignment horizontal="left" indent="1"/>
    </xf>
    <xf numFmtId="0" fontId="14" fillId="2" borderId="1" xfId="0" applyFont="1" applyFill="1" applyBorder="1" applyAlignment="1">
      <alignment horizontal="left" indent="1"/>
    </xf>
    <xf numFmtId="0" fontId="3" fillId="2" borderId="1" xfId="0" applyFont="1" applyFill="1" applyBorder="1" applyAlignment="1">
      <alignment horizontal="right" vertical="center"/>
    </xf>
    <xf numFmtId="1" fontId="3" fillId="2" borderId="1" xfId="0" applyNumberFormat="1" applyFont="1" applyFill="1" applyBorder="1" applyAlignment="1">
      <alignment horizontal="right" vertical="center"/>
    </xf>
    <xf numFmtId="171" fontId="3" fillId="2" borderId="1" xfId="1" applyNumberFormat="1" applyFont="1" applyFill="1" applyBorder="1" applyAlignment="1">
      <alignment horizontal="right" vertical="center"/>
    </xf>
    <xf numFmtId="170" fontId="11" fillId="8" borderId="1" xfId="0" applyNumberFormat="1" applyFont="1" applyFill="1" applyBorder="1" applyAlignment="1">
      <alignment horizontal="right" vertical="center"/>
    </xf>
    <xf numFmtId="3" fontId="11" fillId="8" borderId="1" xfId="0" applyNumberFormat="1" applyFont="1" applyFill="1" applyBorder="1" applyAlignment="1">
      <alignment horizontal="right" vertical="center"/>
    </xf>
    <xf numFmtId="164" fontId="11" fillId="8" borderId="1" xfId="0" applyNumberFormat="1" applyFont="1" applyFill="1" applyBorder="1" applyAlignment="1">
      <alignment horizontal="right" vertical="center"/>
    </xf>
    <xf numFmtId="0" fontId="3" fillId="0" borderId="1" xfId="1" applyNumberFormat="1" applyFont="1" applyBorder="1" applyAlignment="1">
      <alignment horizontal="right" vertical="center"/>
    </xf>
    <xf numFmtId="166" fontId="3" fillId="0" borderId="1" xfId="0" applyNumberFormat="1" applyFont="1" applyBorder="1" applyAlignment="1">
      <alignment horizontal="right" vertical="center"/>
    </xf>
    <xf numFmtId="166" fontId="5" fillId="8" borderId="1" xfId="0" applyNumberFormat="1" applyFont="1" applyFill="1" applyBorder="1" applyAlignment="1">
      <alignment horizontal="right" vertical="center"/>
    </xf>
    <xf numFmtId="1" fontId="5" fillId="8" borderId="1" xfId="0" applyNumberFormat="1" applyFont="1" applyFill="1" applyBorder="1" applyAlignment="1">
      <alignment horizontal="right" vertical="center"/>
    </xf>
    <xf numFmtId="167" fontId="3" fillId="0" borderId="1" xfId="0" applyNumberFormat="1" applyFont="1" applyBorder="1" applyAlignment="1">
      <alignment horizontal="right" vertical="center"/>
    </xf>
    <xf numFmtId="0" fontId="3" fillId="8" borderId="1" xfId="0" applyFont="1" applyFill="1" applyBorder="1" applyAlignment="1">
      <alignment horizontal="right" vertical="center"/>
    </xf>
    <xf numFmtId="169" fontId="3" fillId="0" borderId="1" xfId="2" applyNumberFormat="1" applyFont="1" applyBorder="1" applyAlignment="1">
      <alignment horizontal="right" vertical="center"/>
    </xf>
    <xf numFmtId="10" fontId="3" fillId="0" borderId="1" xfId="2" applyNumberFormat="1" applyFont="1" applyBorder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0" fontId="3" fillId="4" borderId="14" xfId="0" applyFont="1" applyFill="1" applyBorder="1" applyAlignment="1">
      <alignment horizontal="right" vertical="center"/>
    </xf>
    <xf numFmtId="0" fontId="5" fillId="5" borderId="0" xfId="0" applyFont="1" applyFill="1" applyAlignment="1">
      <alignment horizontal="center" vertical="center" wrapText="1"/>
    </xf>
    <xf numFmtId="0" fontId="5" fillId="5" borderId="0" xfId="0" applyFont="1" applyFill="1" applyAlignment="1">
      <alignment horizontal="right" vertical="center" wrapText="1"/>
    </xf>
    <xf numFmtId="0" fontId="3" fillId="5" borderId="0" xfId="0" applyFont="1" applyFill="1" applyAlignment="1">
      <alignment vertical="center"/>
    </xf>
    <xf numFmtId="0" fontId="3" fillId="4" borderId="5" xfId="0" applyFont="1" applyFill="1" applyBorder="1" applyAlignment="1">
      <alignment horizontal="right" vertical="center"/>
    </xf>
    <xf numFmtId="0" fontId="3" fillId="6" borderId="5" xfId="0" applyFont="1" applyFill="1" applyBorder="1" applyAlignment="1">
      <alignment horizontal="right" vertical="center"/>
    </xf>
    <xf numFmtId="1" fontId="3" fillId="2" borderId="5" xfId="0" applyNumberFormat="1" applyFont="1" applyFill="1" applyBorder="1" applyAlignment="1">
      <alignment horizontal="right" vertical="center"/>
    </xf>
    <xf numFmtId="171" fontId="3" fillId="2" borderId="5" xfId="1" applyNumberFormat="1" applyFont="1" applyFill="1" applyBorder="1" applyAlignment="1">
      <alignment horizontal="right" vertical="center"/>
    </xf>
    <xf numFmtId="2" fontId="3" fillId="0" borderId="5" xfId="2" applyNumberFormat="1" applyFont="1" applyBorder="1" applyAlignment="1">
      <alignment horizontal="right" vertical="center"/>
    </xf>
    <xf numFmtId="165" fontId="3" fillId="0" borderId="5" xfId="1" applyFont="1" applyBorder="1" applyAlignment="1">
      <alignment horizontal="right" vertical="center"/>
    </xf>
    <xf numFmtId="9" fontId="3" fillId="0" borderId="5" xfId="2" applyFont="1" applyBorder="1" applyAlignment="1">
      <alignment horizontal="right" vertical="center"/>
    </xf>
    <xf numFmtId="170" fontId="11" fillId="8" borderId="5" xfId="0" applyNumberFormat="1" applyFont="1" applyFill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171" fontId="3" fillId="0" borderId="5" xfId="1" applyNumberFormat="1" applyFont="1" applyFill="1" applyBorder="1" applyAlignment="1">
      <alignment horizontal="right" vertical="center"/>
    </xf>
    <xf numFmtId="171" fontId="3" fillId="0" borderId="5" xfId="1" applyNumberFormat="1" applyFont="1" applyBorder="1" applyAlignment="1">
      <alignment horizontal="right" vertical="center"/>
    </xf>
    <xf numFmtId="0" fontId="3" fillId="0" borderId="5" xfId="2" applyNumberFormat="1" applyFont="1" applyBorder="1" applyAlignment="1">
      <alignment horizontal="right" vertical="center"/>
    </xf>
    <xf numFmtId="0" fontId="3" fillId="0" borderId="5" xfId="1" applyNumberFormat="1" applyFont="1" applyBorder="1" applyAlignment="1">
      <alignment horizontal="right" vertical="center"/>
    </xf>
    <xf numFmtId="166" fontId="3" fillId="0" borderId="5" xfId="0" applyNumberFormat="1" applyFont="1" applyBorder="1" applyAlignment="1">
      <alignment horizontal="right" vertical="center"/>
    </xf>
    <xf numFmtId="0" fontId="5" fillId="8" borderId="5" xfId="0" applyFont="1" applyFill="1" applyBorder="1" applyAlignment="1">
      <alignment horizontal="right" vertical="center"/>
    </xf>
    <xf numFmtId="168" fontId="3" fillId="8" borderId="5" xfId="3" applyNumberFormat="1" applyFont="1" applyFill="1" applyBorder="1" applyAlignment="1">
      <alignment horizontal="right" vertical="center"/>
    </xf>
    <xf numFmtId="10" fontId="3" fillId="0" borderId="5" xfId="0" applyNumberFormat="1" applyFont="1" applyBorder="1" applyAlignment="1">
      <alignment horizontal="right" vertical="center"/>
    </xf>
    <xf numFmtId="10" fontId="3" fillId="0" borderId="5" xfId="2" applyNumberFormat="1" applyFont="1" applyFill="1" applyBorder="1" applyAlignment="1">
      <alignment horizontal="right" vertical="center"/>
    </xf>
    <xf numFmtId="0" fontId="4" fillId="5" borderId="2" xfId="0" applyFont="1" applyFill="1" applyBorder="1" applyAlignment="1">
      <alignment vertical="center"/>
    </xf>
    <xf numFmtId="0" fontId="4" fillId="5" borderId="3" xfId="0" applyFont="1" applyFill="1" applyBorder="1" applyAlignment="1">
      <alignment vertical="center"/>
    </xf>
    <xf numFmtId="0" fontId="3" fillId="5" borderId="3" xfId="0" applyFont="1" applyFill="1" applyBorder="1"/>
    <xf numFmtId="0" fontId="3" fillId="5" borderId="11" xfId="0" applyFont="1" applyFill="1" applyBorder="1"/>
    <xf numFmtId="0" fontId="5" fillId="5" borderId="12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vertical="center"/>
    </xf>
    <xf numFmtId="0" fontId="3" fillId="4" borderId="15" xfId="0" applyFont="1" applyFill="1" applyBorder="1" applyAlignment="1">
      <alignment horizontal="right" vertical="center"/>
    </xf>
    <xf numFmtId="0" fontId="3" fillId="4" borderId="16" xfId="0" applyFont="1" applyFill="1" applyBorder="1" applyAlignment="1">
      <alignment horizontal="right" vertical="center"/>
    </xf>
    <xf numFmtId="0" fontId="5" fillId="6" borderId="6" xfId="0" applyFont="1" applyFill="1" applyBorder="1" applyAlignment="1">
      <alignment horizontal="left" vertical="center"/>
    </xf>
    <xf numFmtId="0" fontId="5" fillId="6" borderId="7" xfId="0" applyFont="1" applyFill="1" applyBorder="1" applyAlignment="1">
      <alignment horizontal="left"/>
    </xf>
    <xf numFmtId="2" fontId="3" fillId="6" borderId="6" xfId="2" applyNumberFormat="1" applyFont="1" applyFill="1" applyBorder="1" applyAlignment="1">
      <alignment horizontal="right" vertical="center"/>
    </xf>
    <xf numFmtId="2" fontId="3" fillId="6" borderId="7" xfId="2" applyNumberFormat="1" applyFont="1" applyFill="1" applyBorder="1" applyAlignment="1">
      <alignment horizontal="right" vertical="center"/>
    </xf>
    <xf numFmtId="165" fontId="3" fillId="6" borderId="6" xfId="1" applyFont="1" applyFill="1" applyBorder="1" applyAlignment="1">
      <alignment horizontal="right" vertical="center"/>
    </xf>
    <xf numFmtId="165" fontId="3" fillId="6" borderId="7" xfId="1" applyFont="1" applyFill="1" applyBorder="1" applyAlignment="1">
      <alignment horizontal="right" vertical="center"/>
    </xf>
    <xf numFmtId="9" fontId="3" fillId="6" borderId="6" xfId="2" applyFont="1" applyFill="1" applyBorder="1" applyAlignment="1">
      <alignment horizontal="right" vertical="center"/>
    </xf>
    <xf numFmtId="9" fontId="3" fillId="6" borderId="7" xfId="2" applyFont="1" applyFill="1" applyBorder="1" applyAlignment="1">
      <alignment horizontal="right" vertical="center"/>
    </xf>
    <xf numFmtId="0" fontId="5" fillId="6" borderId="6" xfId="0" applyFont="1" applyFill="1" applyBorder="1" applyAlignment="1">
      <alignment horizontal="right" vertical="center"/>
    </xf>
    <xf numFmtId="0" fontId="16" fillId="6" borderId="6" xfId="0" applyFont="1" applyFill="1" applyBorder="1" applyAlignment="1">
      <alignment horizontal="right" vertical="center"/>
    </xf>
    <xf numFmtId="0" fontId="5" fillId="6" borderId="7" xfId="0" applyFont="1" applyFill="1" applyBorder="1" applyAlignment="1">
      <alignment horizontal="right" vertical="center"/>
    </xf>
    <xf numFmtId="168" fontId="5" fillId="6" borderId="6" xfId="3" applyNumberFormat="1" applyFont="1" applyFill="1" applyBorder="1" applyAlignment="1">
      <alignment horizontal="right" vertical="center"/>
    </xf>
    <xf numFmtId="168" fontId="3" fillId="6" borderId="6" xfId="3" applyNumberFormat="1" applyFont="1" applyFill="1" applyBorder="1" applyAlignment="1">
      <alignment horizontal="right" vertical="center"/>
    </xf>
    <xf numFmtId="168" fontId="3" fillId="6" borderId="7" xfId="3" applyNumberFormat="1" applyFont="1" applyFill="1" applyBorder="1" applyAlignment="1">
      <alignment horizontal="right" vertical="center"/>
    </xf>
    <xf numFmtId="0" fontId="8" fillId="5" borderId="3" xfId="0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3" fillId="0" borderId="1" xfId="3" applyNumberFormat="1" applyFont="1" applyBorder="1" applyAlignment="1">
      <alignment horizontal="right" vertical="center"/>
    </xf>
    <xf numFmtId="0" fontId="3" fillId="0" borderId="1" xfId="0" applyNumberFormat="1" applyFont="1" applyBorder="1" applyAlignment="1">
      <alignment horizontal="right" vertical="center"/>
    </xf>
    <xf numFmtId="0" fontId="3" fillId="0" borderId="5" xfId="0" applyNumberFormat="1" applyFont="1" applyBorder="1" applyAlignment="1">
      <alignment horizontal="right" vertical="center"/>
    </xf>
    <xf numFmtId="0" fontId="3" fillId="0" borderId="5" xfId="3" applyNumberFormat="1" applyFont="1" applyBorder="1" applyAlignment="1">
      <alignment horizontal="right" vertical="center"/>
    </xf>
    <xf numFmtId="0" fontId="3" fillId="0" borderId="1" xfId="3" applyNumberFormat="1" applyFont="1" applyFill="1" applyBorder="1" applyAlignment="1">
      <alignment horizontal="right" vertical="center"/>
    </xf>
    <xf numFmtId="0" fontId="3" fillId="0" borderId="5" xfId="3" applyNumberFormat="1" applyFont="1" applyFill="1" applyBorder="1" applyAlignment="1">
      <alignment horizontal="right" vertical="center"/>
    </xf>
    <xf numFmtId="0" fontId="5" fillId="6" borderId="1" xfId="0" applyFont="1" applyFill="1" applyBorder="1" applyAlignment="1">
      <alignment horizontal="right"/>
    </xf>
    <xf numFmtId="0" fontId="5" fillId="6" borderId="7" xfId="0" applyFont="1" applyFill="1" applyBorder="1" applyAlignment="1">
      <alignment horizontal="right"/>
    </xf>
    <xf numFmtId="0" fontId="11" fillId="6" borderId="6" xfId="0" applyNumberFormat="1" applyFont="1" applyFill="1" applyBorder="1" applyAlignment="1">
      <alignment horizontal="right" vertical="center"/>
    </xf>
    <xf numFmtId="0" fontId="3" fillId="6" borderId="1" xfId="0" applyNumberFormat="1" applyFont="1" applyFill="1" applyBorder="1" applyAlignment="1">
      <alignment horizontal="right" vertical="center"/>
    </xf>
    <xf numFmtId="0" fontId="3" fillId="6" borderId="7" xfId="0" applyNumberFormat="1" applyFont="1" applyFill="1" applyBorder="1" applyAlignment="1">
      <alignment horizontal="right" vertical="center"/>
    </xf>
    <xf numFmtId="0" fontId="3" fillId="6" borderId="6" xfId="0" applyNumberFormat="1" applyFont="1" applyFill="1" applyBorder="1" applyAlignment="1">
      <alignment horizontal="right" vertical="center"/>
    </xf>
    <xf numFmtId="171" fontId="3" fillId="6" borderId="6" xfId="1" applyNumberFormat="1" applyFont="1" applyFill="1" applyBorder="1" applyAlignment="1">
      <alignment horizontal="right" vertical="center"/>
    </xf>
    <xf numFmtId="171" fontId="3" fillId="6" borderId="1" xfId="1" applyNumberFormat="1" applyFont="1" applyFill="1" applyBorder="1" applyAlignment="1">
      <alignment horizontal="right" vertical="center"/>
    </xf>
    <xf numFmtId="171" fontId="3" fillId="6" borderId="7" xfId="1" applyNumberFormat="1" applyFont="1" applyFill="1" applyBorder="1" applyAlignment="1">
      <alignment horizontal="right" vertical="center"/>
    </xf>
    <xf numFmtId="0" fontId="11" fillId="6" borderId="1" xfId="0" applyNumberFormat="1" applyFont="1" applyFill="1" applyBorder="1" applyAlignment="1">
      <alignment horizontal="right" vertical="center"/>
    </xf>
    <xf numFmtId="0" fontId="11" fillId="6" borderId="7" xfId="0" applyNumberFormat="1" applyFont="1" applyFill="1" applyBorder="1" applyAlignment="1">
      <alignment horizontal="right" vertical="center"/>
    </xf>
    <xf numFmtId="171" fontId="11" fillId="6" borderId="6" xfId="1" applyNumberFormat="1" applyFont="1" applyFill="1" applyBorder="1" applyAlignment="1">
      <alignment horizontal="right" vertical="center"/>
    </xf>
    <xf numFmtId="171" fontId="11" fillId="6" borderId="1" xfId="1" applyNumberFormat="1" applyFont="1" applyFill="1" applyBorder="1" applyAlignment="1">
      <alignment horizontal="right" vertical="center"/>
    </xf>
    <xf numFmtId="171" fontId="11" fillId="6" borderId="7" xfId="1" applyNumberFormat="1" applyFont="1" applyFill="1" applyBorder="1" applyAlignment="1">
      <alignment horizontal="right" vertical="center"/>
    </xf>
    <xf numFmtId="0" fontId="3" fillId="6" borderId="1" xfId="0" applyFont="1" applyFill="1" applyBorder="1" applyAlignment="1">
      <alignment horizontal="right" readingOrder="1"/>
    </xf>
    <xf numFmtId="0" fontId="3" fillId="6" borderId="7" xfId="0" applyFont="1" applyFill="1" applyBorder="1" applyAlignment="1">
      <alignment horizontal="right" readingOrder="1"/>
    </xf>
    <xf numFmtId="1" fontId="11" fillId="6" borderId="6" xfId="0" applyNumberFormat="1" applyFont="1" applyFill="1" applyBorder="1" applyAlignment="1">
      <alignment horizontal="right" vertical="center"/>
    </xf>
    <xf numFmtId="167" fontId="11" fillId="6" borderId="1" xfId="0" applyNumberFormat="1" applyFont="1" applyFill="1" applyBorder="1" applyAlignment="1">
      <alignment horizontal="right" vertical="center"/>
    </xf>
    <xf numFmtId="1" fontId="11" fillId="6" borderId="1" xfId="0" applyNumberFormat="1" applyFont="1" applyFill="1" applyBorder="1" applyAlignment="1">
      <alignment horizontal="right" vertical="center"/>
    </xf>
    <xf numFmtId="0" fontId="11" fillId="6" borderId="1" xfId="0" applyFont="1" applyFill="1" applyBorder="1" applyAlignment="1">
      <alignment horizontal="right" vertical="center"/>
    </xf>
    <xf numFmtId="1" fontId="11" fillId="6" borderId="7" xfId="0" applyNumberFormat="1" applyFont="1" applyFill="1" applyBorder="1" applyAlignment="1">
      <alignment horizontal="right" vertical="center"/>
    </xf>
    <xf numFmtId="3" fontId="11" fillId="6" borderId="1" xfId="0" applyNumberFormat="1" applyFont="1" applyFill="1" applyBorder="1" applyAlignment="1">
      <alignment horizontal="right" vertical="center"/>
    </xf>
    <xf numFmtId="9" fontId="3" fillId="6" borderId="8" xfId="2" applyFont="1" applyFill="1" applyBorder="1" applyAlignment="1">
      <alignment horizontal="right" vertical="center"/>
    </xf>
    <xf numFmtId="9" fontId="3" fillId="6" borderId="9" xfId="2" applyFont="1" applyFill="1" applyBorder="1" applyAlignment="1">
      <alignment horizontal="right" vertical="center"/>
    </xf>
    <xf numFmtId="9" fontId="3" fillId="6" borderId="10" xfId="2" applyFont="1" applyFill="1" applyBorder="1" applyAlignment="1">
      <alignment horizontal="right" vertical="center"/>
    </xf>
    <xf numFmtId="0" fontId="5" fillId="7" borderId="1" xfId="0" applyFont="1" applyFill="1" applyBorder="1" applyAlignment="1">
      <alignment horizontal="right"/>
    </xf>
    <xf numFmtId="0" fontId="5" fillId="7" borderId="5" xfId="0" applyFont="1" applyFill="1" applyBorder="1" applyAlignment="1">
      <alignment horizontal="right"/>
    </xf>
    <xf numFmtId="171" fontId="3" fillId="0" borderId="1" xfId="1" applyNumberFormat="1" applyFont="1" applyBorder="1" applyAlignment="1">
      <alignment horizontal="right"/>
    </xf>
    <xf numFmtId="0" fontId="3" fillId="0" borderId="1" xfId="0" applyNumberFormat="1" applyFont="1" applyBorder="1" applyAlignment="1">
      <alignment horizontal="right"/>
    </xf>
    <xf numFmtId="167" fontId="3" fillId="0" borderId="1" xfId="0" applyNumberFormat="1" applyFont="1" applyBorder="1" applyAlignment="1">
      <alignment horizontal="right"/>
    </xf>
    <xf numFmtId="167" fontId="3" fillId="0" borderId="5" xfId="0" applyNumberFormat="1" applyFont="1" applyBorder="1" applyAlignment="1">
      <alignment horizontal="right"/>
    </xf>
    <xf numFmtId="0" fontId="3" fillId="8" borderId="1" xfId="0" applyFont="1" applyFill="1" applyBorder="1" applyAlignment="1">
      <alignment horizontal="right"/>
    </xf>
    <xf numFmtId="168" fontId="3" fillId="2" borderId="1" xfId="6" applyNumberFormat="1" applyFont="1" applyFill="1" applyBorder="1" applyAlignment="1">
      <alignment horizontal="right" vertical="center"/>
    </xf>
    <xf numFmtId="168" fontId="3" fillId="2" borderId="5" xfId="6" applyNumberFormat="1" applyFont="1" applyFill="1" applyBorder="1" applyAlignment="1">
      <alignment horizontal="right" vertical="center"/>
    </xf>
    <xf numFmtId="3" fontId="3" fillId="0" borderId="1" xfId="3" applyNumberFormat="1" applyFont="1" applyBorder="1" applyAlignment="1">
      <alignment horizontal="right" vertical="center"/>
    </xf>
    <xf numFmtId="3" fontId="3" fillId="0" borderId="1" xfId="3" applyNumberFormat="1" applyFont="1" applyBorder="1" applyAlignment="1">
      <alignment horizontal="right"/>
    </xf>
    <xf numFmtId="3" fontId="3" fillId="0" borderId="1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/>
    </xf>
    <xf numFmtId="0" fontId="0" fillId="0" borderId="18" xfId="0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0" xfId="0" applyAlignment="1">
      <alignment horizontal="left"/>
    </xf>
    <xf numFmtId="0" fontId="0" fillId="0" borderId="21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24" xfId="0" applyBorder="1" applyAlignment="1">
      <alignment horizontal="left" wrapText="1"/>
    </xf>
    <xf numFmtId="0" fontId="0" fillId="0" borderId="25" xfId="0" applyBorder="1" applyAlignment="1">
      <alignment horizontal="left" wrapText="1"/>
    </xf>
    <xf numFmtId="0" fontId="0" fillId="0" borderId="14" xfId="0" applyBorder="1" applyAlignment="1">
      <alignment horizontal="left" wrapText="1"/>
    </xf>
  </cellXfs>
  <cellStyles count="7">
    <cellStyle name="Comma" xfId="6" builtinId="3"/>
    <cellStyle name="Comma 2" xfId="3" xr:uid="{16FFDC97-A097-4947-A312-310C2A0BD087}"/>
    <cellStyle name="Comma 2 2" xfId="5" xr:uid="{89AF18FB-1354-4A65-95E8-1DC48D3BA104}"/>
    <cellStyle name="Currency" xfId="1" builtinId="4"/>
    <cellStyle name="Currency 2" xfId="4" xr:uid="{165014E4-9BE3-4524-A19B-94765D707053}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13" Type="http://schemas.microsoft.com/office/2017/10/relationships/person" Target="persons/person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12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06/relationships/rdRichValue" Target="richData/rdrichvalue.xml"/><Relationship Id="rId5" Type="http://schemas.openxmlformats.org/officeDocument/2006/relationships/sharedStrings" Target="sharedStrings.xml"/><Relationship Id="rId15" Type="http://schemas.microsoft.com/office/2017/06/relationships/rdRichValueStructure" Target="richData/rdrichvaluestructure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Relationship Id="rId14" Type="http://schemas.microsoft.com/office/2017/06/relationships/rdRichValueTypes" Target="richData/rdRichValueTyp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92679-2B6F-4A41-94DB-6DE1DC8FEDAD}">
  <dimension ref="A1:T7"/>
  <sheetViews>
    <sheetView topLeftCell="A4" zoomScale="80" zoomScaleNormal="80" workbookViewId="0">
      <selection activeCell="B2" sqref="B2"/>
    </sheetView>
  </sheetViews>
  <sheetFormatPr defaultRowHeight="14"/>
  <cols>
    <col min="1" max="1" width="41.4140625" customWidth="1"/>
    <col min="2" max="2" width="40.58203125" customWidth="1"/>
    <col min="14" max="14" width="17.1640625" customWidth="1"/>
    <col min="20" max="20" width="47.4140625" customWidth="1"/>
  </cols>
  <sheetData>
    <row r="1" spans="1:20">
      <c r="A1" s="9" t="s">
        <v>56</v>
      </c>
    </row>
    <row r="2" spans="1:20" ht="228" customHeight="1">
      <c r="A2" s="40" t="s">
        <v>51</v>
      </c>
      <c r="B2" s="113" t="s">
        <v>59</v>
      </c>
      <c r="C2" s="157" t="e" vm="1">
        <v>#VALUE!</v>
      </c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</row>
    <row r="3" spans="1:20" ht="78" customHeight="1">
      <c r="A3" s="40" t="s">
        <v>50</v>
      </c>
      <c r="B3" s="113" t="s">
        <v>60</v>
      </c>
      <c r="C3" s="157" t="e" vm="2">
        <v>#VALUE!</v>
      </c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57"/>
      <c r="T3" s="157"/>
    </row>
    <row r="4" spans="1:20" ht="75" customHeight="1">
      <c r="A4" s="40" t="s">
        <v>40</v>
      </c>
      <c r="B4" s="113" t="s">
        <v>60</v>
      </c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7"/>
      <c r="T4" s="157"/>
    </row>
    <row r="5" spans="1:20" ht="92.25" customHeight="1">
      <c r="A5" s="40" t="s">
        <v>24</v>
      </c>
      <c r="B5" s="167" t="s">
        <v>61</v>
      </c>
      <c r="C5" s="158" t="e" vm="3">
        <v>#VALUE!</v>
      </c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60"/>
    </row>
    <row r="6" spans="1:20" ht="92.25" customHeight="1">
      <c r="A6" s="40" t="s">
        <v>25</v>
      </c>
      <c r="B6" s="168"/>
      <c r="C6" s="161"/>
      <c r="D6" s="162"/>
      <c r="E6" s="162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2"/>
      <c r="Q6" s="162"/>
      <c r="R6" s="162"/>
      <c r="S6" s="162"/>
      <c r="T6" s="163"/>
    </row>
    <row r="7" spans="1:20" ht="99" customHeight="1">
      <c r="A7" s="40" t="s">
        <v>26</v>
      </c>
      <c r="B7" s="169"/>
      <c r="C7" s="164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T7" s="166"/>
    </row>
  </sheetData>
  <mergeCells count="4">
    <mergeCell ref="C2:T2"/>
    <mergeCell ref="C3:T4"/>
    <mergeCell ref="C5:T7"/>
    <mergeCell ref="B5:B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A5EAB-AD37-45E3-AF22-92D019E5DDE0}">
  <sheetPr>
    <tabColor theme="8" tint="-0.249977111117893"/>
  </sheetPr>
  <dimension ref="A1:R46"/>
  <sheetViews>
    <sheetView tabSelected="1" topLeftCell="A7" zoomScale="80" zoomScaleNormal="80" workbookViewId="0">
      <pane xSplit="1" topLeftCell="B1" activePane="topRight" state="frozen"/>
      <selection pane="topRight" activeCell="B26" sqref="B26:C26"/>
    </sheetView>
  </sheetViews>
  <sheetFormatPr defaultColWidth="8.75" defaultRowHeight="12.5"/>
  <cols>
    <col min="1" max="1" width="35.75" style="1" customWidth="1"/>
    <col min="2" max="16" width="15.75" style="6" customWidth="1"/>
    <col min="17" max="18" width="15.75" style="1" customWidth="1"/>
    <col min="19" max="19" width="8.75" style="1"/>
    <col min="20" max="20" width="13.4140625" style="1" bestFit="1" customWidth="1"/>
    <col min="21" max="16384" width="8.75" style="1"/>
  </cols>
  <sheetData>
    <row r="1" spans="1:18" ht="15.5">
      <c r="A1" s="49">
        <v>2026</v>
      </c>
      <c r="B1" s="50">
        <v>2026</v>
      </c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90"/>
      <c r="O1" s="91"/>
      <c r="P1" s="112" t="s">
        <v>58</v>
      </c>
      <c r="Q1" s="92"/>
      <c r="R1" s="93"/>
    </row>
    <row r="2" spans="1:18" s="2" customFormat="1" ht="13">
      <c r="A2" s="24" t="s">
        <v>5</v>
      </c>
      <c r="B2" s="25" t="s">
        <v>6</v>
      </c>
      <c r="C2" s="25" t="s">
        <v>7</v>
      </c>
      <c r="D2" s="25" t="s">
        <v>8</v>
      </c>
      <c r="E2" s="25" t="s">
        <v>9</v>
      </c>
      <c r="F2" s="25" t="s">
        <v>10</v>
      </c>
      <c r="G2" s="25" t="s">
        <v>11</v>
      </c>
      <c r="H2" s="25" t="s">
        <v>12</v>
      </c>
      <c r="I2" s="25" t="s">
        <v>13</v>
      </c>
      <c r="J2" s="25" t="s">
        <v>14</v>
      </c>
      <c r="K2" s="25" t="s">
        <v>15</v>
      </c>
      <c r="L2" s="25" t="s">
        <v>16</v>
      </c>
      <c r="M2" s="67" t="s">
        <v>17</v>
      </c>
      <c r="N2" s="94"/>
      <c r="O2" s="69"/>
      <c r="P2" s="70"/>
      <c r="Q2" s="71"/>
      <c r="R2" s="95"/>
    </row>
    <row r="3" spans="1:18" ht="13">
      <c r="A3" s="26" t="s">
        <v>54</v>
      </c>
      <c r="B3" s="27">
        <v>31</v>
      </c>
      <c r="C3" s="27">
        <v>28</v>
      </c>
      <c r="D3" s="27">
        <v>31</v>
      </c>
      <c r="E3" s="28">
        <v>30</v>
      </c>
      <c r="F3" s="28">
        <v>31</v>
      </c>
      <c r="G3" s="28">
        <v>30</v>
      </c>
      <c r="H3" s="27">
        <v>31</v>
      </c>
      <c r="I3" s="27">
        <v>31</v>
      </c>
      <c r="J3" s="27">
        <v>30</v>
      </c>
      <c r="K3" s="27">
        <v>31</v>
      </c>
      <c r="L3" s="27">
        <v>30</v>
      </c>
      <c r="M3" s="72">
        <v>31</v>
      </c>
      <c r="N3" s="96">
        <f>SUM(B3:M3)</f>
        <v>365</v>
      </c>
      <c r="O3" s="68">
        <f>SUM(B3:D3)</f>
        <v>90</v>
      </c>
      <c r="P3" s="68">
        <f>SUM(E3:G3)</f>
        <v>91</v>
      </c>
      <c r="Q3" s="68">
        <f>SUM(H3:J3)</f>
        <v>92</v>
      </c>
      <c r="R3" s="97">
        <f>SUM(K3:M3)</f>
        <v>92</v>
      </c>
    </row>
    <row r="4" spans="1:18" ht="13">
      <c r="A4" s="51" t="s">
        <v>0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73"/>
      <c r="N4" s="98" t="s">
        <v>33</v>
      </c>
      <c r="O4" s="30" t="s">
        <v>34</v>
      </c>
      <c r="P4" s="30" t="s">
        <v>35</v>
      </c>
      <c r="Q4" s="31" t="s">
        <v>36</v>
      </c>
      <c r="R4" s="99" t="s">
        <v>37</v>
      </c>
    </row>
    <row r="5" spans="1:18" s="17" customFormat="1" ht="13">
      <c r="A5" s="52" t="s">
        <v>46</v>
      </c>
      <c r="B5" s="53">
        <v>46</v>
      </c>
      <c r="C5" s="53">
        <v>47</v>
      </c>
      <c r="D5" s="53">
        <v>48</v>
      </c>
      <c r="E5" s="54">
        <v>49</v>
      </c>
      <c r="F5" s="54">
        <v>49</v>
      </c>
      <c r="G5" s="53">
        <v>50</v>
      </c>
      <c r="H5" s="53">
        <v>52</v>
      </c>
      <c r="I5" s="53">
        <v>54</v>
      </c>
      <c r="J5" s="54">
        <v>54</v>
      </c>
      <c r="K5" s="54">
        <v>55</v>
      </c>
      <c r="L5" s="54">
        <v>56</v>
      </c>
      <c r="M5" s="74">
        <v>57</v>
      </c>
      <c r="N5" s="122" t="e" cm="1">
        <f t="array" aca="1" ref="N5" ca="1">_xlfn.XLOOKUP(TRUE, B5:M5&lt;&gt;"", B5:M5, "", 2, -1)</f>
        <v>#NAME?</v>
      </c>
      <c r="O5" s="123">
        <f>SUM(B5:D5)</f>
        <v>141</v>
      </c>
      <c r="P5" s="123">
        <f>SUM(E5:G5)</f>
        <v>148</v>
      </c>
      <c r="Q5" s="123">
        <f>SUM(H5:J5)</f>
        <v>160</v>
      </c>
      <c r="R5" s="124">
        <f>SUM(K5:M5)</f>
        <v>168</v>
      </c>
    </row>
    <row r="6" spans="1:18" s="17" customFormat="1" ht="13">
      <c r="A6" s="52" t="s">
        <v>42</v>
      </c>
      <c r="B6" s="152">
        <v>108111.7364050633</v>
      </c>
      <c r="C6" s="152">
        <v>95897.642201763651</v>
      </c>
      <c r="D6" s="152">
        <v>107319.3758617993</v>
      </c>
      <c r="E6" s="152">
        <v>130508.04353562</v>
      </c>
      <c r="F6" s="152">
        <v>166883.48632788102</v>
      </c>
      <c r="G6" s="152">
        <v>170007.66599911271</v>
      </c>
      <c r="H6" s="152">
        <v>175221.31713083695</v>
      </c>
      <c r="I6" s="152">
        <v>182875.78411100153</v>
      </c>
      <c r="J6" s="152">
        <v>144633.9144215743</v>
      </c>
      <c r="K6" s="152">
        <v>164765.940848033</v>
      </c>
      <c r="L6" s="152">
        <v>153183.51485793502</v>
      </c>
      <c r="M6" s="153">
        <v>155255.35571502097</v>
      </c>
      <c r="N6" s="125">
        <f>SUM(B6:M6)</f>
        <v>1754663.7774156416</v>
      </c>
      <c r="O6" s="123">
        <f t="shared" ref="O6:O9" si="0">SUM(B6:D6)</f>
        <v>311328.75446862623</v>
      </c>
      <c r="P6" s="123">
        <f t="shared" ref="P6:P9" si="1">SUM(E6:G6)</f>
        <v>467399.19586261373</v>
      </c>
      <c r="Q6" s="123">
        <f t="shared" ref="Q6:Q9" si="2">SUM(H6:J6)</f>
        <v>502731.01566341275</v>
      </c>
      <c r="R6" s="124">
        <f t="shared" ref="R6:R9" si="3">SUM(K6:M6)</f>
        <v>473204.81142098899</v>
      </c>
    </row>
    <row r="7" spans="1:18" s="17" customFormat="1" ht="13">
      <c r="A7" s="52" t="s">
        <v>55</v>
      </c>
      <c r="B7" s="55">
        <v>328051.74480507011</v>
      </c>
      <c r="C7" s="55">
        <v>272572.51864530478</v>
      </c>
      <c r="D7" s="55">
        <v>295968.16542643326</v>
      </c>
      <c r="E7" s="55">
        <v>379949.26445169962</v>
      </c>
      <c r="F7" s="55">
        <v>583504.12744775496</v>
      </c>
      <c r="G7" s="55">
        <v>557802.35477353563</v>
      </c>
      <c r="H7" s="55">
        <v>596133.02758701367</v>
      </c>
      <c r="I7" s="55">
        <v>617724.1715770578</v>
      </c>
      <c r="J7" s="55">
        <v>514477.05022315343</v>
      </c>
      <c r="K7" s="55">
        <v>564930.595184398</v>
      </c>
      <c r="L7" s="55">
        <v>543398.90701860562</v>
      </c>
      <c r="M7" s="75">
        <v>565286.29375025153</v>
      </c>
      <c r="N7" s="126">
        <f>SUM(B7:M7)</f>
        <v>5819798.2208902789</v>
      </c>
      <c r="O7" s="127">
        <f t="shared" si="0"/>
        <v>896592.42887680815</v>
      </c>
      <c r="P7" s="127">
        <f t="shared" si="1"/>
        <v>1521255.7466729903</v>
      </c>
      <c r="Q7" s="127">
        <f t="shared" si="2"/>
        <v>1728334.2493872251</v>
      </c>
      <c r="R7" s="128">
        <f t="shared" si="3"/>
        <v>1673615.7959532551</v>
      </c>
    </row>
    <row r="8" spans="1:18" s="17" customFormat="1" ht="13">
      <c r="A8" s="52" t="s">
        <v>43</v>
      </c>
      <c r="B8" s="152">
        <v>760469</v>
      </c>
      <c r="C8" s="152">
        <v>740552</v>
      </c>
      <c r="D8" s="152">
        <v>798297</v>
      </c>
      <c r="E8" s="152">
        <v>796731</v>
      </c>
      <c r="F8" s="152">
        <v>835456</v>
      </c>
      <c r="G8" s="152">
        <v>882841</v>
      </c>
      <c r="H8" s="152">
        <v>898136</v>
      </c>
      <c r="I8" s="152">
        <v>889557</v>
      </c>
      <c r="J8" s="152">
        <v>863961</v>
      </c>
      <c r="K8" s="152">
        <v>912999</v>
      </c>
      <c r="L8" s="152">
        <v>918541</v>
      </c>
      <c r="M8" s="153">
        <v>969526</v>
      </c>
      <c r="N8" s="125">
        <f t="shared" ref="N8:N9" si="4">SUM(B8:M8)</f>
        <v>10267066</v>
      </c>
      <c r="O8" s="123">
        <f t="shared" si="0"/>
        <v>2299318</v>
      </c>
      <c r="P8" s="123">
        <f t="shared" si="1"/>
        <v>2515028</v>
      </c>
      <c r="Q8" s="123">
        <f t="shared" si="2"/>
        <v>2651654</v>
      </c>
      <c r="R8" s="124">
        <f t="shared" si="3"/>
        <v>2801066</v>
      </c>
    </row>
    <row r="9" spans="1:18" s="17" customFormat="1" ht="13">
      <c r="A9" s="52" t="s">
        <v>44</v>
      </c>
      <c r="B9" s="55">
        <v>3616888.0353370463</v>
      </c>
      <c r="C9" s="55">
        <v>3528457.6147493757</v>
      </c>
      <c r="D9" s="55">
        <v>3591786.0572306509</v>
      </c>
      <c r="E9" s="55">
        <v>3799492.6445169966</v>
      </c>
      <c r="F9" s="55">
        <v>3861461.8782408298</v>
      </c>
      <c r="G9" s="55">
        <v>4052998.1179181873</v>
      </c>
      <c r="H9" s="55">
        <v>4195371.0773958135</v>
      </c>
      <c r="I9" s="55">
        <v>4227837.6800460918</v>
      </c>
      <c r="J9" s="55">
        <v>3870122.7194161704</v>
      </c>
      <c r="K9" s="55">
        <v>4079673.5932398695</v>
      </c>
      <c r="L9" s="55">
        <v>4190395.9285577107</v>
      </c>
      <c r="M9" s="75">
        <v>4365811.9838678697</v>
      </c>
      <c r="N9" s="126">
        <f t="shared" si="4"/>
        <v>47380297.330516607</v>
      </c>
      <c r="O9" s="127">
        <f t="shared" si="0"/>
        <v>10737131.707317073</v>
      </c>
      <c r="P9" s="127">
        <f t="shared" si="1"/>
        <v>11713952.640676014</v>
      </c>
      <c r="Q9" s="127">
        <f t="shared" si="2"/>
        <v>12293331.476858076</v>
      </c>
      <c r="R9" s="128">
        <f t="shared" si="3"/>
        <v>12635881.505665451</v>
      </c>
    </row>
    <row r="10" spans="1:18" s="17" customFormat="1">
      <c r="A10" s="32" t="s">
        <v>45</v>
      </c>
      <c r="B10" s="33">
        <f>B6/B5/B3</f>
        <v>75.814681910984092</v>
      </c>
      <c r="C10" s="33">
        <f t="shared" ref="C10:M10" si="5">C6/C5/C3</f>
        <v>72.870548785534695</v>
      </c>
      <c r="D10" s="33">
        <f t="shared" si="5"/>
        <v>72.123236466262966</v>
      </c>
      <c r="E10" s="33">
        <f t="shared" si="5"/>
        <v>88.780981997020419</v>
      </c>
      <c r="F10" s="33">
        <f t="shared" si="5"/>
        <v>109.86404629880251</v>
      </c>
      <c r="G10" s="33">
        <f t="shared" si="5"/>
        <v>113.33844399940848</v>
      </c>
      <c r="H10" s="33">
        <f t="shared" si="5"/>
        <v>108.69808755014699</v>
      </c>
      <c r="I10" s="33">
        <f t="shared" si="5"/>
        <v>109.24479337574762</v>
      </c>
      <c r="J10" s="33">
        <f t="shared" si="5"/>
        <v>89.280194087391536</v>
      </c>
      <c r="K10" s="33">
        <f t="shared" si="5"/>
        <v>96.636915453391794</v>
      </c>
      <c r="L10" s="33">
        <f t="shared" si="5"/>
        <v>91.180663605913693</v>
      </c>
      <c r="M10" s="76">
        <f t="shared" si="5"/>
        <v>87.863811949644017</v>
      </c>
      <c r="N10" s="100" t="e">
        <f ca="1">N6/N5/N3</f>
        <v>#NAME?</v>
      </c>
      <c r="O10" s="18">
        <f>O6/D5/O3</f>
        <v>72.066841312181992</v>
      </c>
      <c r="P10" s="18">
        <f>P6/G5/P3</f>
        <v>102.72509799178324</v>
      </c>
      <c r="Q10" s="18">
        <f>Q6/J5/Q3</f>
        <v>101.19384373257101</v>
      </c>
      <c r="R10" s="101">
        <f>R6/M5/R3</f>
        <v>90.237378226733213</v>
      </c>
    </row>
    <row r="11" spans="1:18" s="17" customFormat="1">
      <c r="A11" s="32" t="s">
        <v>2</v>
      </c>
      <c r="B11" s="34">
        <f>B7/B6</f>
        <v>3.0343768004609175</v>
      </c>
      <c r="C11" s="34">
        <f t="shared" ref="C11:M11" si="6">C7/C6</f>
        <v>2.842327635874784</v>
      </c>
      <c r="D11" s="34">
        <f t="shared" si="6"/>
        <v>2.7578260034568851</v>
      </c>
      <c r="E11" s="34">
        <f t="shared" si="6"/>
        <v>2.9113091741965986</v>
      </c>
      <c r="F11" s="34">
        <f>F7/F6</f>
        <v>3.4964761360589436</v>
      </c>
      <c r="G11" s="34">
        <f t="shared" si="6"/>
        <v>3.2810423665039132</v>
      </c>
      <c r="H11" s="34">
        <f t="shared" si="6"/>
        <v>3.4021718210341034</v>
      </c>
      <c r="I11" s="34">
        <f t="shared" si="6"/>
        <v>3.3778347121241215</v>
      </c>
      <c r="J11" s="34">
        <f>J7/J6</f>
        <v>3.5570982938591582</v>
      </c>
      <c r="K11" s="34">
        <f t="shared" si="6"/>
        <v>3.4286855176304005</v>
      </c>
      <c r="L11" s="34">
        <f t="shared" si="6"/>
        <v>3.5473719709497655</v>
      </c>
      <c r="M11" s="77">
        <f t="shared" si="6"/>
        <v>3.6410099422776954</v>
      </c>
      <c r="N11" s="102">
        <f>N7/N6</f>
        <v>3.3167597666271855</v>
      </c>
      <c r="O11" s="19">
        <f t="shared" ref="O11:R11" si="7">O7/O6</f>
        <v>2.8798895572852112</v>
      </c>
      <c r="P11" s="19">
        <f t="shared" si="7"/>
        <v>3.2547247837374216</v>
      </c>
      <c r="Q11" s="19">
        <f t="shared" si="7"/>
        <v>3.437890632441853</v>
      </c>
      <c r="R11" s="103">
        <f t="shared" si="7"/>
        <v>3.5367683412337807</v>
      </c>
    </row>
    <row r="12" spans="1:18" s="17" customFormat="1">
      <c r="A12" s="32" t="s">
        <v>20</v>
      </c>
      <c r="B12" s="35">
        <f>B6/B8</f>
        <v>0.14216455424884289</v>
      </c>
      <c r="C12" s="35">
        <f t="shared" ref="C12:M12" si="8">C6/C8</f>
        <v>0.12949481225054238</v>
      </c>
      <c r="D12" s="35">
        <f t="shared" si="8"/>
        <v>0.1344353991832605</v>
      </c>
      <c r="E12" s="35">
        <f t="shared" si="8"/>
        <v>0.16380440014963646</v>
      </c>
      <c r="F12" s="35">
        <f t="shared" si="8"/>
        <v>0.19975137688625255</v>
      </c>
      <c r="G12" s="35">
        <f t="shared" si="8"/>
        <v>0.19256883855542811</v>
      </c>
      <c r="H12" s="35">
        <f t="shared" si="8"/>
        <v>0.19509441457734347</v>
      </c>
      <c r="I12" s="35">
        <f t="shared" si="8"/>
        <v>0.20558073750305098</v>
      </c>
      <c r="J12" s="35">
        <f t="shared" si="8"/>
        <v>0.16740792052138267</v>
      </c>
      <c r="K12" s="35">
        <f t="shared" si="8"/>
        <v>0.18046672652219006</v>
      </c>
      <c r="L12" s="35">
        <f t="shared" si="8"/>
        <v>0.16676829325847733</v>
      </c>
      <c r="M12" s="78">
        <f t="shared" si="8"/>
        <v>0.16013531943962406</v>
      </c>
      <c r="N12" s="104">
        <f>N6/N8</f>
        <v>0.17090216206028494</v>
      </c>
      <c r="O12" s="20">
        <f>O6/O8</f>
        <v>0.13540047721482032</v>
      </c>
      <c r="P12" s="20">
        <f t="shared" ref="P12:R12" si="9">P6/P8</f>
        <v>0.18584254165862715</v>
      </c>
      <c r="Q12" s="20">
        <f t="shared" si="9"/>
        <v>0.18959148352817251</v>
      </c>
      <c r="R12" s="105">
        <f t="shared" si="9"/>
        <v>0.16893740148250308</v>
      </c>
    </row>
    <row r="13" spans="1:18" s="17" customFormat="1">
      <c r="A13" s="32" t="s">
        <v>21</v>
      </c>
      <c r="B13" s="35">
        <f>B7/B9</f>
        <v>9.0700000000000003E-2</v>
      </c>
      <c r="C13" s="35">
        <f t="shared" ref="C13:M13" si="10">C7/C9</f>
        <v>7.7249764176256216E-2</v>
      </c>
      <c r="D13" s="35">
        <f t="shared" si="10"/>
        <v>8.2401390481099943E-2</v>
      </c>
      <c r="E13" s="35">
        <f t="shared" si="10"/>
        <v>9.9999999999999992E-2</v>
      </c>
      <c r="F13" s="35">
        <f t="shared" si="10"/>
        <v>0.15110964340623831</v>
      </c>
      <c r="G13" s="35">
        <f t="shared" si="10"/>
        <v>0.1376270944483067</v>
      </c>
      <c r="H13" s="35">
        <f>H7/H9</f>
        <v>0.14209303934970408</v>
      </c>
      <c r="I13" s="35">
        <f t="shared" si="10"/>
        <v>0.14610877198348907</v>
      </c>
      <c r="J13" s="35">
        <f t="shared" si="10"/>
        <v>0.13293559081267717</v>
      </c>
      <c r="K13" s="35">
        <f t="shared" si="10"/>
        <v>0.13847445935883287</v>
      </c>
      <c r="L13" s="35">
        <f t="shared" si="10"/>
        <v>0.12967722293621969</v>
      </c>
      <c r="M13" s="78">
        <f t="shared" si="10"/>
        <v>0.12948021945036647</v>
      </c>
      <c r="N13" s="104">
        <f>N7/N9</f>
        <v>0.12283161036944094</v>
      </c>
      <c r="O13" s="20">
        <f t="shared" ref="O13:R13" si="11">O7/O9</f>
        <v>8.350390526231545E-2</v>
      </c>
      <c r="P13" s="20">
        <f t="shared" si="11"/>
        <v>0.12986698797044124</v>
      </c>
      <c r="Q13" s="20">
        <f t="shared" si="11"/>
        <v>0.14059120203833891</v>
      </c>
      <c r="R13" s="105">
        <f t="shared" si="11"/>
        <v>0.13244946901431998</v>
      </c>
    </row>
    <row r="14" spans="1:18" s="4" customFormat="1" ht="13">
      <c r="A14" s="36" t="s">
        <v>19</v>
      </c>
      <c r="B14" s="145" t="s">
        <v>6</v>
      </c>
      <c r="C14" s="145" t="s">
        <v>7</v>
      </c>
      <c r="D14" s="145" t="s">
        <v>8</v>
      </c>
      <c r="E14" s="145" t="s">
        <v>9</v>
      </c>
      <c r="F14" s="145" t="s">
        <v>10</v>
      </c>
      <c r="G14" s="145" t="s">
        <v>11</v>
      </c>
      <c r="H14" s="145" t="s">
        <v>12</v>
      </c>
      <c r="I14" s="145" t="s">
        <v>13</v>
      </c>
      <c r="J14" s="145" t="s">
        <v>14</v>
      </c>
      <c r="K14" s="145" t="s">
        <v>15</v>
      </c>
      <c r="L14" s="145" t="s">
        <v>16</v>
      </c>
      <c r="M14" s="146" t="s">
        <v>17</v>
      </c>
      <c r="N14" s="106" t="s">
        <v>38</v>
      </c>
      <c r="O14" s="21" t="s">
        <v>34</v>
      </c>
      <c r="P14" s="21" t="s">
        <v>35</v>
      </c>
      <c r="Q14" s="120" t="s">
        <v>36</v>
      </c>
      <c r="R14" s="121" t="s">
        <v>37</v>
      </c>
    </row>
    <row r="15" spans="1:18" s="4" customFormat="1" ht="13">
      <c r="A15" s="37" t="s">
        <v>22</v>
      </c>
      <c r="B15" s="38"/>
      <c r="C15" s="56"/>
      <c r="D15" s="56"/>
      <c r="E15" s="57"/>
      <c r="F15" s="56"/>
      <c r="G15" s="57"/>
      <c r="H15" s="58"/>
      <c r="I15" s="58"/>
      <c r="J15" s="56"/>
      <c r="K15" s="56"/>
      <c r="L15" s="56"/>
      <c r="M15" s="79"/>
      <c r="N15" s="106"/>
      <c r="O15" s="21"/>
      <c r="P15" s="21"/>
      <c r="Q15" s="120"/>
      <c r="R15" s="121"/>
    </row>
    <row r="16" spans="1:18" s="3" customFormat="1" ht="13">
      <c r="A16" s="40" t="s">
        <v>1</v>
      </c>
      <c r="B16" s="41">
        <v>47</v>
      </c>
      <c r="C16" s="41">
        <v>47</v>
      </c>
      <c r="D16" s="41"/>
      <c r="E16" s="41"/>
      <c r="F16" s="41"/>
      <c r="G16" s="41"/>
      <c r="H16" s="41"/>
      <c r="I16" s="41"/>
      <c r="J16" s="41"/>
      <c r="K16" s="41"/>
      <c r="L16" s="41"/>
      <c r="M16" s="80"/>
      <c r="N16" s="122" t="e" cm="1">
        <f t="array" aca="1" ref="N16" ca="1">_xlfn.XLOOKUP(TRUE, B16:M16&lt;&gt;"", B16:M16, "", 2, -1)</f>
        <v>#NAME?</v>
      </c>
      <c r="O16" s="129">
        <f>SUM(B16:D16)</f>
        <v>94</v>
      </c>
      <c r="P16" s="129">
        <f>SUM(E16:G16)</f>
        <v>0</v>
      </c>
      <c r="Q16" s="129">
        <f>SUM(H16:J16)</f>
        <v>0</v>
      </c>
      <c r="R16" s="130">
        <f>SUM(K16:M16)</f>
        <v>0</v>
      </c>
    </row>
    <row r="17" spans="1:18" s="3" customFormat="1" ht="13">
      <c r="A17" s="40" t="s">
        <v>42</v>
      </c>
      <c r="B17" s="154">
        <v>117203</v>
      </c>
      <c r="C17" s="154">
        <v>104354</v>
      </c>
      <c r="D17" s="115"/>
      <c r="E17" s="115"/>
      <c r="F17" s="115"/>
      <c r="G17" s="115"/>
      <c r="H17" s="115"/>
      <c r="I17" s="115"/>
      <c r="J17" s="115"/>
      <c r="K17" s="115"/>
      <c r="L17" s="115"/>
      <c r="M17" s="116"/>
      <c r="N17" s="122">
        <f>SUM(B17:M17)</f>
        <v>221557</v>
      </c>
      <c r="O17" s="129">
        <f>SUM(B17:D17)</f>
        <v>221557</v>
      </c>
      <c r="P17" s="129">
        <f>SUM(E17:G17)</f>
        <v>0</v>
      </c>
      <c r="Q17" s="129">
        <f>SUM(H17:J17)</f>
        <v>0</v>
      </c>
      <c r="R17" s="130">
        <f>SUM(K17:M17)</f>
        <v>0</v>
      </c>
    </row>
    <row r="18" spans="1:18" s="3" customFormat="1" ht="13">
      <c r="A18" s="40" t="s">
        <v>55</v>
      </c>
      <c r="B18" s="43">
        <f>9569120457/26035</f>
        <v>367548.31791818707</v>
      </c>
      <c r="C18" s="43">
        <f>9321672006/26035</f>
        <v>358043.86425965047</v>
      </c>
      <c r="D18" s="43"/>
      <c r="E18" s="43"/>
      <c r="F18" s="43"/>
      <c r="G18" s="43"/>
      <c r="H18" s="43"/>
      <c r="I18" s="43"/>
      <c r="J18" s="42"/>
      <c r="K18" s="43"/>
      <c r="L18" s="42"/>
      <c r="M18" s="81"/>
      <c r="N18" s="131">
        <f>SUM(B18:M18)</f>
        <v>725592.18217783747</v>
      </c>
      <c r="O18" s="132">
        <f>SUM(B18:D18)</f>
        <v>725592.18217783747</v>
      </c>
      <c r="P18" s="132">
        <f>SUM(E18:G18)</f>
        <v>0</v>
      </c>
      <c r="Q18" s="132">
        <f>SUM(H18:J18)</f>
        <v>0</v>
      </c>
      <c r="R18" s="133">
        <f>SUM(K18:M18)</f>
        <v>0</v>
      </c>
    </row>
    <row r="19" spans="1:18" s="3" customFormat="1" ht="13">
      <c r="A19" s="40" t="s">
        <v>47</v>
      </c>
      <c r="B19" s="154">
        <v>815343</v>
      </c>
      <c r="C19" s="154">
        <v>778335</v>
      </c>
      <c r="D19" s="115"/>
      <c r="E19" s="115"/>
      <c r="F19" s="115"/>
      <c r="G19" s="115"/>
      <c r="H19" s="115"/>
      <c r="I19" s="115"/>
      <c r="J19" s="115"/>
      <c r="K19" s="115"/>
      <c r="L19" s="115"/>
      <c r="M19" s="116"/>
      <c r="N19" s="122">
        <f>SUM(B19:M19)</f>
        <v>1593678</v>
      </c>
      <c r="O19" s="129">
        <f>SUM(B19:D19)</f>
        <v>1593678</v>
      </c>
      <c r="P19" s="129">
        <f>SUM(E19:G19)</f>
        <v>0</v>
      </c>
      <c r="Q19" s="129">
        <f>SUM(H19:J19)</f>
        <v>0</v>
      </c>
      <c r="R19" s="130">
        <f>SUM(K19:M19)</f>
        <v>0</v>
      </c>
    </row>
    <row r="20" spans="1:18" s="3" customFormat="1" ht="13">
      <c r="A20" s="40" t="s">
        <v>48</v>
      </c>
      <c r="B20" s="43">
        <f>107768729382/26035</f>
        <v>4139378.8892644518</v>
      </c>
      <c r="C20" s="147">
        <f>110190735319/26035</f>
        <v>4232407.7326291529</v>
      </c>
      <c r="D20" s="147"/>
      <c r="E20" s="43"/>
      <c r="F20" s="43"/>
      <c r="G20" s="43"/>
      <c r="H20" s="43"/>
      <c r="I20" s="43"/>
      <c r="J20" s="43"/>
      <c r="K20" s="43"/>
      <c r="L20" s="43"/>
      <c r="M20" s="82"/>
      <c r="N20" s="131">
        <f>SUM(B20:M20)</f>
        <v>8371786.6218936052</v>
      </c>
      <c r="O20" s="132">
        <f>SUM(B20:D20)</f>
        <v>8371786.6218936052</v>
      </c>
      <c r="P20" s="132">
        <f>SUM(E20:G20)</f>
        <v>0</v>
      </c>
      <c r="Q20" s="132">
        <f>SUM(H20:J20)</f>
        <v>0</v>
      </c>
      <c r="R20" s="133">
        <f>SUM(K20:M20)</f>
        <v>0</v>
      </c>
    </row>
    <row r="21" spans="1:18" s="3" customFormat="1" ht="13">
      <c r="A21" s="44" t="s">
        <v>49</v>
      </c>
      <c r="B21" s="35">
        <f>B17/B19</f>
        <v>0.14374686481640242</v>
      </c>
      <c r="C21" s="35">
        <f t="shared" ref="C21:K21" si="12">C17/C19</f>
        <v>0.13407337457521504</v>
      </c>
      <c r="D21" s="35" t="e">
        <f t="shared" si="12"/>
        <v>#DIV/0!</v>
      </c>
      <c r="E21" s="35" t="e">
        <f t="shared" si="12"/>
        <v>#DIV/0!</v>
      </c>
      <c r="F21" s="35" t="e">
        <f>F17/F19</f>
        <v>#DIV/0!</v>
      </c>
      <c r="G21" s="35" t="e">
        <f t="shared" si="12"/>
        <v>#DIV/0!</v>
      </c>
      <c r="H21" s="35" t="e">
        <f t="shared" si="12"/>
        <v>#DIV/0!</v>
      </c>
      <c r="I21" s="35" t="e">
        <f t="shared" si="12"/>
        <v>#DIV/0!</v>
      </c>
      <c r="J21" s="35" t="e">
        <f t="shared" si="12"/>
        <v>#DIV/0!</v>
      </c>
      <c r="K21" s="35" t="e">
        <f t="shared" si="12"/>
        <v>#DIV/0!</v>
      </c>
      <c r="L21" s="35" t="e">
        <f>L17/L19</f>
        <v>#DIV/0!</v>
      </c>
      <c r="M21" s="83" t="e">
        <f>M17/M19</f>
        <v>#DIV/0!</v>
      </c>
      <c r="N21" s="104">
        <f>N17/N19</f>
        <v>0.13902243740579967</v>
      </c>
      <c r="O21" s="20">
        <f>O17/O19</f>
        <v>0.13902243740579967</v>
      </c>
      <c r="P21" s="20" t="e">
        <f t="shared" ref="P21:R21" si="13">P17/P19</f>
        <v>#DIV/0!</v>
      </c>
      <c r="Q21" s="20" t="e">
        <f t="shared" si="13"/>
        <v>#DIV/0!</v>
      </c>
      <c r="R21" s="105" t="e">
        <f t="shared" si="13"/>
        <v>#DIV/0!</v>
      </c>
    </row>
    <row r="22" spans="1:18" s="3" customFormat="1" ht="13">
      <c r="A22" s="44" t="s">
        <v>21</v>
      </c>
      <c r="B22" s="35">
        <f>B18/B20</f>
        <v>8.8793108278014787E-2</v>
      </c>
      <c r="C22" s="35">
        <f t="shared" ref="C22:K22" si="14">C18/C20</f>
        <v>8.4595787286598501E-2</v>
      </c>
      <c r="D22" s="35" t="e">
        <f t="shared" si="14"/>
        <v>#DIV/0!</v>
      </c>
      <c r="E22" s="35" t="e">
        <f t="shared" si="14"/>
        <v>#DIV/0!</v>
      </c>
      <c r="F22" s="35" t="e">
        <f t="shared" si="14"/>
        <v>#DIV/0!</v>
      </c>
      <c r="G22" s="35" t="e">
        <f t="shared" si="14"/>
        <v>#DIV/0!</v>
      </c>
      <c r="H22" s="35" t="e">
        <f t="shared" si="14"/>
        <v>#DIV/0!</v>
      </c>
      <c r="I22" s="35" t="e">
        <f t="shared" si="14"/>
        <v>#DIV/0!</v>
      </c>
      <c r="J22" s="35" t="e">
        <f t="shared" si="14"/>
        <v>#DIV/0!</v>
      </c>
      <c r="K22" s="35" t="e">
        <f t="shared" si="14"/>
        <v>#DIV/0!</v>
      </c>
      <c r="L22" s="35" t="e">
        <f t="shared" ref="L22:M22" si="15">L18/L20</f>
        <v>#DIV/0!</v>
      </c>
      <c r="M22" s="78" t="e">
        <f t="shared" si="15"/>
        <v>#DIV/0!</v>
      </c>
      <c r="N22" s="104">
        <f>N18/N20</f>
        <v>8.6671127078214588E-2</v>
      </c>
      <c r="O22" s="20">
        <f>O18/O20</f>
        <v>8.6671127078214588E-2</v>
      </c>
      <c r="P22" s="20" t="e">
        <f t="shared" ref="P22:R22" si="16">P18/P20</f>
        <v>#DIV/0!</v>
      </c>
      <c r="Q22" s="20" t="e">
        <f t="shared" si="16"/>
        <v>#DIV/0!</v>
      </c>
      <c r="R22" s="105" t="e">
        <f t="shared" si="16"/>
        <v>#DIV/0!</v>
      </c>
    </row>
    <row r="23" spans="1:18" s="3" customFormat="1" ht="13">
      <c r="A23" s="44" t="s">
        <v>2</v>
      </c>
      <c r="B23" s="34">
        <f>B18/B17</f>
        <v>3.1359975249625611</v>
      </c>
      <c r="C23" s="34">
        <f t="shared" ref="C23:K23" si="17">C18/C17</f>
        <v>3.4310506953221771</v>
      </c>
      <c r="D23" s="34" t="e">
        <f t="shared" si="17"/>
        <v>#DIV/0!</v>
      </c>
      <c r="E23" s="34" t="e">
        <f t="shared" si="17"/>
        <v>#DIV/0!</v>
      </c>
      <c r="F23" s="34" t="e">
        <f t="shared" si="17"/>
        <v>#DIV/0!</v>
      </c>
      <c r="G23" s="34" t="e">
        <f t="shared" si="17"/>
        <v>#DIV/0!</v>
      </c>
      <c r="H23" s="34" t="e">
        <f t="shared" si="17"/>
        <v>#DIV/0!</v>
      </c>
      <c r="I23" s="34" t="e">
        <f t="shared" si="17"/>
        <v>#DIV/0!</v>
      </c>
      <c r="J23" s="34" t="e">
        <f t="shared" si="17"/>
        <v>#DIV/0!</v>
      </c>
      <c r="K23" s="34" t="e">
        <f t="shared" si="17"/>
        <v>#DIV/0!</v>
      </c>
      <c r="L23" s="59" t="e">
        <f>L18/L17</f>
        <v>#DIV/0!</v>
      </c>
      <c r="M23" s="84" t="e">
        <f>M18/M17</f>
        <v>#DIV/0!</v>
      </c>
      <c r="N23" s="102">
        <f>N18/N17</f>
        <v>3.2749684378188793</v>
      </c>
      <c r="O23" s="19">
        <f>O18/O17</f>
        <v>3.2749684378188793</v>
      </c>
      <c r="P23" s="19" t="e">
        <f t="shared" ref="P23:R23" si="18">P18/P17</f>
        <v>#DIV/0!</v>
      </c>
      <c r="Q23" s="19" t="e">
        <f t="shared" si="18"/>
        <v>#DIV/0!</v>
      </c>
      <c r="R23" s="103" t="e">
        <f t="shared" si="18"/>
        <v>#DIV/0!</v>
      </c>
    </row>
    <row r="24" spans="1:18" s="3" customFormat="1" ht="13">
      <c r="A24" s="44" t="s">
        <v>45</v>
      </c>
      <c r="B24" s="60">
        <f>B17/B16/B3</f>
        <v>80.441317776252575</v>
      </c>
      <c r="C24" s="60">
        <f t="shared" ref="C24:M24" si="19">C17/C16/C3</f>
        <v>79.296352583586625</v>
      </c>
      <c r="D24" s="60" t="e">
        <f t="shared" si="19"/>
        <v>#DIV/0!</v>
      </c>
      <c r="E24" s="60" t="e">
        <f t="shared" si="19"/>
        <v>#DIV/0!</v>
      </c>
      <c r="F24" s="60" t="e">
        <f t="shared" si="19"/>
        <v>#DIV/0!</v>
      </c>
      <c r="G24" s="60" t="e">
        <f t="shared" si="19"/>
        <v>#DIV/0!</v>
      </c>
      <c r="H24" s="60" t="e">
        <f t="shared" si="19"/>
        <v>#DIV/0!</v>
      </c>
      <c r="I24" s="60" t="e">
        <f t="shared" si="19"/>
        <v>#DIV/0!</v>
      </c>
      <c r="J24" s="60" t="e">
        <f>J17/J16/J3</f>
        <v>#DIV/0!</v>
      </c>
      <c r="K24" s="60" t="e">
        <f t="shared" si="19"/>
        <v>#DIV/0!</v>
      </c>
      <c r="L24" s="60" t="e">
        <f>L17/L16/L3</f>
        <v>#DIV/0!</v>
      </c>
      <c r="M24" s="85" t="e">
        <f t="shared" si="19"/>
        <v>#DIV/0!</v>
      </c>
      <c r="N24" s="107" t="e">
        <f ca="1">N17/N16</f>
        <v>#NAME?</v>
      </c>
      <c r="O24" s="134" t="e">
        <f>O17/D16/O3</f>
        <v>#DIV/0!</v>
      </c>
      <c r="P24" s="134" t="e">
        <f>P17/G16/P3</f>
        <v>#DIV/0!</v>
      </c>
      <c r="Q24" s="134" t="e">
        <f>Q17/J16/Q3</f>
        <v>#DIV/0!</v>
      </c>
      <c r="R24" s="135" t="e">
        <f>R17/M16/R3</f>
        <v>#DIV/0!</v>
      </c>
    </row>
    <row r="25" spans="1:18" s="3" customFormat="1" ht="13">
      <c r="A25" s="37" t="s">
        <v>23</v>
      </c>
      <c r="B25" s="61"/>
      <c r="C25" s="39"/>
      <c r="D25" s="39"/>
      <c r="E25" s="62"/>
      <c r="F25" s="39"/>
      <c r="G25" s="39"/>
      <c r="H25" s="39"/>
      <c r="I25" s="39"/>
      <c r="J25" s="39"/>
      <c r="K25" s="39"/>
      <c r="L25" s="39"/>
      <c r="M25" s="86"/>
      <c r="N25" s="106"/>
      <c r="O25" s="21"/>
      <c r="P25" s="21"/>
      <c r="Q25" s="21"/>
      <c r="R25" s="108"/>
    </row>
    <row r="26" spans="1:18" s="3" customFormat="1" ht="13">
      <c r="A26" s="40" t="s">
        <v>51</v>
      </c>
      <c r="B26" s="155">
        <v>113210</v>
      </c>
      <c r="C26" s="154">
        <v>110635</v>
      </c>
      <c r="D26" s="115"/>
      <c r="E26" s="115"/>
      <c r="F26" s="114"/>
      <c r="G26" s="114"/>
      <c r="H26" s="115"/>
      <c r="I26" s="115"/>
      <c r="J26" s="114"/>
      <c r="K26" s="115"/>
      <c r="L26" s="114"/>
      <c r="M26" s="117"/>
      <c r="N26" s="136" t="s">
        <v>18</v>
      </c>
      <c r="O26" s="137">
        <f>SUM(B26:D26)</f>
        <v>223845</v>
      </c>
      <c r="P26" s="138">
        <f>SUM(E26:G26)</f>
        <v>0</v>
      </c>
      <c r="Q26" s="139">
        <f>SUM(H26:J26)</f>
        <v>0</v>
      </c>
      <c r="R26" s="140">
        <f>SUM(K26:M26)</f>
        <v>0</v>
      </c>
    </row>
    <row r="27" spans="1:18" s="3" customFormat="1" ht="13">
      <c r="A27" s="40" t="s">
        <v>50</v>
      </c>
      <c r="B27" s="154">
        <v>1614916</v>
      </c>
      <c r="C27" s="154">
        <v>1614916</v>
      </c>
      <c r="D27" s="115"/>
      <c r="E27" s="115"/>
      <c r="F27" s="114"/>
      <c r="G27" s="114"/>
      <c r="H27" s="115"/>
      <c r="I27" s="115"/>
      <c r="J27" s="114"/>
      <c r="K27" s="115"/>
      <c r="L27" s="114"/>
      <c r="M27" s="117"/>
      <c r="N27" s="136" t="e" cm="1">
        <f t="array" aca="1" ref="N27" ca="1">_xlfn.XLOOKUP(TRUE, B27:M27&lt;&gt;"", B27:M27, "", 2, -1)</f>
        <v>#NAME?</v>
      </c>
      <c r="O27" s="138">
        <f>D27</f>
        <v>0</v>
      </c>
      <c r="P27" s="138">
        <f>G27</f>
        <v>0</v>
      </c>
      <c r="Q27" s="138">
        <f>J27</f>
        <v>0</v>
      </c>
      <c r="R27" s="140">
        <f>M27</f>
        <v>0</v>
      </c>
    </row>
    <row r="28" spans="1:18" s="3" customFormat="1" ht="13">
      <c r="A28" s="40" t="s">
        <v>40</v>
      </c>
      <c r="B28" s="156">
        <v>40084</v>
      </c>
      <c r="C28" s="156">
        <v>39754</v>
      </c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N28" s="136"/>
      <c r="O28" s="138">
        <f>D28</f>
        <v>0</v>
      </c>
      <c r="P28" s="138">
        <f>G28</f>
        <v>0</v>
      </c>
      <c r="Q28" s="138">
        <f>J28</f>
        <v>0</v>
      </c>
      <c r="R28" s="140">
        <f>M28</f>
        <v>0</v>
      </c>
    </row>
    <row r="29" spans="1:18" s="3" customFormat="1" ht="13">
      <c r="A29" s="40" t="s">
        <v>24</v>
      </c>
      <c r="B29" s="156">
        <v>12413965</v>
      </c>
      <c r="C29" s="156">
        <v>11961141</v>
      </c>
      <c r="D29" s="115"/>
      <c r="E29" s="115"/>
      <c r="F29" s="115"/>
      <c r="G29" s="115"/>
      <c r="H29" s="115"/>
      <c r="I29" s="115"/>
      <c r="J29" s="115"/>
      <c r="K29" s="115"/>
      <c r="L29" s="114"/>
      <c r="M29" s="117"/>
      <c r="N29" s="136">
        <f>SUM(B29:M29)</f>
        <v>24375106</v>
      </c>
      <c r="O29" s="138">
        <f>SUM(C29:N29)</f>
        <v>36336247</v>
      </c>
      <c r="P29" s="138">
        <f>SUM(D29:O29)</f>
        <v>60711353</v>
      </c>
      <c r="Q29" s="138">
        <f t="shared" ref="P29:R31" si="20">SUM(E29:P29)</f>
        <v>121422706</v>
      </c>
      <c r="R29" s="140">
        <f t="shared" si="20"/>
        <v>242845412</v>
      </c>
    </row>
    <row r="30" spans="1:18" s="3" customFormat="1" ht="13">
      <c r="A30" s="40" t="s">
        <v>25</v>
      </c>
      <c r="B30" s="156">
        <v>7216800</v>
      </c>
      <c r="C30" s="156">
        <v>6395650</v>
      </c>
      <c r="D30" s="115"/>
      <c r="E30" s="115"/>
      <c r="F30" s="115"/>
      <c r="G30" s="115"/>
      <c r="H30" s="115"/>
      <c r="I30" s="115"/>
      <c r="J30" s="115"/>
      <c r="K30" s="115"/>
      <c r="L30" s="114"/>
      <c r="M30" s="117"/>
      <c r="N30" s="136">
        <f t="shared" ref="N30:O31" si="21">SUM(B30:M30)</f>
        <v>13612450</v>
      </c>
      <c r="O30" s="138">
        <f t="shared" si="21"/>
        <v>20008100</v>
      </c>
      <c r="P30" s="138">
        <f t="shared" si="20"/>
        <v>33620550</v>
      </c>
      <c r="Q30" s="138">
        <f t="shared" si="20"/>
        <v>67241100</v>
      </c>
      <c r="R30" s="140">
        <f t="shared" si="20"/>
        <v>134482200</v>
      </c>
    </row>
    <row r="31" spans="1:18" s="3" customFormat="1" ht="13">
      <c r="A31" s="40" t="s">
        <v>26</v>
      </c>
      <c r="B31" s="156">
        <v>3930895</v>
      </c>
      <c r="C31" s="156">
        <v>3988051</v>
      </c>
      <c r="D31" s="148"/>
      <c r="E31" s="115"/>
      <c r="F31" s="114"/>
      <c r="G31" s="114"/>
      <c r="H31" s="115"/>
      <c r="I31" s="115"/>
      <c r="J31" s="114"/>
      <c r="K31" s="115"/>
      <c r="L31" s="114"/>
      <c r="M31" s="117"/>
      <c r="N31" s="136">
        <f>SUM(B31:M31)</f>
        <v>7918946</v>
      </c>
      <c r="O31" s="138">
        <f t="shared" si="21"/>
        <v>11906997</v>
      </c>
      <c r="P31" s="138">
        <f t="shared" si="20"/>
        <v>19825943</v>
      </c>
      <c r="Q31" s="138">
        <f t="shared" si="20"/>
        <v>39651886</v>
      </c>
      <c r="R31" s="140">
        <f t="shared" si="20"/>
        <v>79303772</v>
      </c>
    </row>
    <row r="32" spans="1:18" s="3" customFormat="1" ht="13">
      <c r="A32" s="44" t="s">
        <v>41</v>
      </c>
      <c r="B32" s="33">
        <f>B17/B28</f>
        <v>2.9239347370521904</v>
      </c>
      <c r="C32" s="33">
        <f t="shared" ref="C32:M32" si="22">C17/C28</f>
        <v>2.6249937113246467</v>
      </c>
      <c r="D32" s="33" t="e">
        <f t="shared" si="22"/>
        <v>#DIV/0!</v>
      </c>
      <c r="E32" s="33" t="e">
        <f t="shared" si="22"/>
        <v>#DIV/0!</v>
      </c>
      <c r="F32" s="33" t="e">
        <f t="shared" si="22"/>
        <v>#DIV/0!</v>
      </c>
      <c r="G32" s="33" t="e">
        <f t="shared" si="22"/>
        <v>#DIV/0!</v>
      </c>
      <c r="H32" s="33" t="e">
        <f t="shared" si="22"/>
        <v>#DIV/0!</v>
      </c>
      <c r="I32" s="33" t="e">
        <f t="shared" si="22"/>
        <v>#DIV/0!</v>
      </c>
      <c r="J32" s="33" t="e">
        <f>J17/J28</f>
        <v>#DIV/0!</v>
      </c>
      <c r="K32" s="33" t="e">
        <f t="shared" si="22"/>
        <v>#DIV/0!</v>
      </c>
      <c r="L32" s="33" t="e">
        <f t="shared" si="22"/>
        <v>#DIV/0!</v>
      </c>
      <c r="M32" s="76" t="e">
        <f t="shared" si="22"/>
        <v>#DIV/0!</v>
      </c>
      <c r="N32" s="136" t="s">
        <v>18</v>
      </c>
      <c r="O32" s="138" t="s">
        <v>18</v>
      </c>
      <c r="P32" s="138" t="s">
        <v>18</v>
      </c>
      <c r="Q32" s="138" t="s">
        <v>18</v>
      </c>
      <c r="R32" s="140" t="s">
        <v>18</v>
      </c>
    </row>
    <row r="33" spans="1:18" s="3" customFormat="1" ht="13">
      <c r="A33" s="44" t="s">
        <v>39</v>
      </c>
      <c r="B33" s="63">
        <f>B26</f>
        <v>113210</v>
      </c>
      <c r="C33" s="63">
        <f>C26</f>
        <v>110635</v>
      </c>
      <c r="D33" s="149">
        <f t="shared" ref="D33:M33" si="23">SUM(B26:D26)</f>
        <v>223845</v>
      </c>
      <c r="E33" s="149">
        <f t="shared" si="23"/>
        <v>110635</v>
      </c>
      <c r="F33" s="149">
        <f t="shared" si="23"/>
        <v>0</v>
      </c>
      <c r="G33" s="149">
        <f t="shared" si="23"/>
        <v>0</v>
      </c>
      <c r="H33" s="149">
        <f t="shared" si="23"/>
        <v>0</v>
      </c>
      <c r="I33" s="149">
        <f t="shared" si="23"/>
        <v>0</v>
      </c>
      <c r="J33" s="149">
        <f t="shared" si="23"/>
        <v>0</v>
      </c>
      <c r="K33" s="149">
        <f t="shared" si="23"/>
        <v>0</v>
      </c>
      <c r="L33" s="149">
        <f t="shared" si="23"/>
        <v>0</v>
      </c>
      <c r="M33" s="150">
        <f t="shared" si="23"/>
        <v>0</v>
      </c>
      <c r="N33" s="109">
        <f>AVERAGE(B33:M33)</f>
        <v>46527.083333333336</v>
      </c>
      <c r="O33" s="22">
        <f>AVERAGE(B33:D33)</f>
        <v>149230</v>
      </c>
      <c r="P33" s="22">
        <f>AVERAGE(E33:G33)</f>
        <v>36878.333333333336</v>
      </c>
      <c r="Q33" s="22">
        <f>AVERAGE(G33:I33)</f>
        <v>0</v>
      </c>
      <c r="R33" s="22">
        <f>AVERAGE(K33:M33)</f>
        <v>0</v>
      </c>
    </row>
    <row r="34" spans="1:18" s="3" customFormat="1" ht="13">
      <c r="A34" s="44" t="s">
        <v>62</v>
      </c>
      <c r="B34" s="35">
        <f t="shared" ref="B34:M34" si="24">B26/B27</f>
        <v>7.0102717416881122E-2</v>
      </c>
      <c r="C34" s="35">
        <f t="shared" si="24"/>
        <v>6.8508207238023519E-2</v>
      </c>
      <c r="D34" s="35" t="e">
        <f t="shared" si="24"/>
        <v>#DIV/0!</v>
      </c>
      <c r="E34" s="35" t="e">
        <f t="shared" si="24"/>
        <v>#DIV/0!</v>
      </c>
      <c r="F34" s="35" t="e">
        <f t="shared" si="24"/>
        <v>#DIV/0!</v>
      </c>
      <c r="G34" s="35" t="e">
        <f t="shared" si="24"/>
        <v>#DIV/0!</v>
      </c>
      <c r="H34" s="35" t="e">
        <f t="shared" si="24"/>
        <v>#DIV/0!</v>
      </c>
      <c r="I34" s="35" t="e">
        <f t="shared" si="24"/>
        <v>#DIV/0!</v>
      </c>
      <c r="J34" s="35" t="e">
        <f t="shared" si="24"/>
        <v>#DIV/0!</v>
      </c>
      <c r="K34" s="35" t="e">
        <f t="shared" si="24"/>
        <v>#DIV/0!</v>
      </c>
      <c r="L34" s="35" t="e">
        <f t="shared" si="24"/>
        <v>#DIV/0!</v>
      </c>
      <c r="M34" s="78" t="e">
        <f t="shared" si="24"/>
        <v>#DIV/0!</v>
      </c>
      <c r="N34" s="136" t="s">
        <v>18</v>
      </c>
      <c r="O34" s="138" t="s">
        <v>18</v>
      </c>
      <c r="P34" s="138" t="s">
        <v>18</v>
      </c>
      <c r="Q34" s="138" t="s">
        <v>18</v>
      </c>
      <c r="R34" s="140" t="s">
        <v>18</v>
      </c>
    </row>
    <row r="35" spans="1:18" s="3" customFormat="1" ht="13">
      <c r="A35" s="44" t="s">
        <v>27</v>
      </c>
      <c r="B35" s="35">
        <f>B30/B29</f>
        <v>0.58134528331600743</v>
      </c>
      <c r="C35" s="35">
        <f t="shared" ref="C35:K35" si="25">C30/C29</f>
        <v>0.53470233316370064</v>
      </c>
      <c r="D35" s="35" t="e">
        <f t="shared" si="25"/>
        <v>#DIV/0!</v>
      </c>
      <c r="E35" s="35" t="e">
        <f t="shared" si="25"/>
        <v>#DIV/0!</v>
      </c>
      <c r="F35" s="35" t="e">
        <f t="shared" si="25"/>
        <v>#DIV/0!</v>
      </c>
      <c r="G35" s="35" t="e">
        <f t="shared" si="25"/>
        <v>#DIV/0!</v>
      </c>
      <c r="H35" s="35" t="e">
        <f t="shared" si="25"/>
        <v>#DIV/0!</v>
      </c>
      <c r="I35" s="35" t="e">
        <f t="shared" si="25"/>
        <v>#DIV/0!</v>
      </c>
      <c r="J35" s="35" t="e">
        <f t="shared" si="25"/>
        <v>#DIV/0!</v>
      </c>
      <c r="K35" s="35" t="e">
        <f t="shared" si="25"/>
        <v>#DIV/0!</v>
      </c>
      <c r="L35" s="35" t="e">
        <f t="shared" ref="L35:M35" si="26">L30/L29</f>
        <v>#DIV/0!</v>
      </c>
      <c r="M35" s="78" t="e">
        <f t="shared" si="26"/>
        <v>#DIV/0!</v>
      </c>
      <c r="N35" s="104">
        <f>N30/N29</f>
        <v>0.55845705860725281</v>
      </c>
      <c r="O35" s="20">
        <f>O30/O29</f>
        <v>0.55063749429048081</v>
      </c>
      <c r="P35" s="20">
        <f>P30/P29</f>
        <v>0.55377698467698455</v>
      </c>
      <c r="Q35" s="20">
        <f t="shared" ref="Q35:R35" si="27">Q30/Q29</f>
        <v>0.55377698467698455</v>
      </c>
      <c r="R35" s="105">
        <f t="shared" si="27"/>
        <v>0.55377698467698455</v>
      </c>
    </row>
    <row r="36" spans="1:18" s="3" customFormat="1" ht="13">
      <c r="A36" s="37" t="s">
        <v>28</v>
      </c>
      <c r="B36" s="64"/>
      <c r="C36" s="64"/>
      <c r="D36" s="151"/>
      <c r="E36" s="64"/>
      <c r="F36" s="45"/>
      <c r="G36" s="45"/>
      <c r="H36" s="64"/>
      <c r="I36" s="64"/>
      <c r="J36" s="45"/>
      <c r="K36" s="64"/>
      <c r="L36" s="45"/>
      <c r="M36" s="87"/>
      <c r="N36" s="110"/>
      <c r="O36" s="23"/>
      <c r="P36" s="23"/>
      <c r="Q36" s="23"/>
      <c r="R36" s="111"/>
    </row>
    <row r="37" spans="1:18" s="5" customFormat="1" ht="13">
      <c r="A37" s="40" t="s">
        <v>52</v>
      </c>
      <c r="B37" s="154">
        <v>86606</v>
      </c>
      <c r="C37" s="154">
        <v>76797</v>
      </c>
      <c r="D37" s="115"/>
      <c r="E37" s="115"/>
      <c r="F37" s="118"/>
      <c r="G37" s="118"/>
      <c r="H37" s="115"/>
      <c r="I37" s="148"/>
      <c r="J37" s="118"/>
      <c r="K37" s="115"/>
      <c r="L37" s="118"/>
      <c r="M37" s="119"/>
      <c r="N37" s="136">
        <f>SUM(B37:M37)</f>
        <v>163403</v>
      </c>
      <c r="O37" s="137">
        <f>SUM(B37:D37)</f>
        <v>163403</v>
      </c>
      <c r="P37" s="138">
        <f>SUM(E37:G37)</f>
        <v>0</v>
      </c>
      <c r="Q37" s="139">
        <f>SUM(H37:J37)</f>
        <v>0</v>
      </c>
      <c r="R37" s="140">
        <f>SUM(K37:M37)</f>
        <v>0</v>
      </c>
    </row>
    <row r="38" spans="1:18" s="5" customFormat="1" ht="13">
      <c r="A38" s="40" t="s">
        <v>29</v>
      </c>
      <c r="B38" s="114" t="s">
        <v>63</v>
      </c>
      <c r="C38" s="114" t="s">
        <v>63</v>
      </c>
      <c r="D38" s="115"/>
      <c r="E38" s="115"/>
      <c r="F38" s="118"/>
      <c r="G38" s="118"/>
      <c r="H38" s="115"/>
      <c r="I38" s="115"/>
      <c r="J38" s="118"/>
      <c r="K38" s="115"/>
      <c r="L38" s="118"/>
      <c r="M38" s="119"/>
      <c r="N38" s="136">
        <f>SUM(B38:M38)</f>
        <v>0</v>
      </c>
      <c r="O38" s="137">
        <f>SUM(B38:D38)</f>
        <v>0</v>
      </c>
      <c r="P38" s="138">
        <f t="shared" ref="P38:P39" si="28">SUM(E38:G38)</f>
        <v>0</v>
      </c>
      <c r="Q38" s="139">
        <f t="shared" ref="Q38" si="29">SUM(H38:J38)</f>
        <v>0</v>
      </c>
      <c r="R38" s="140">
        <f t="shared" ref="R38" si="30">SUM(K38:M38)</f>
        <v>0</v>
      </c>
    </row>
    <row r="39" spans="1:18" s="5" customFormat="1" ht="13">
      <c r="A39" s="40" t="s">
        <v>57</v>
      </c>
      <c r="B39" s="114" t="s">
        <v>63</v>
      </c>
      <c r="C39" s="114" t="s">
        <v>63</v>
      </c>
      <c r="D39" s="115"/>
      <c r="E39" s="115"/>
      <c r="F39" s="118"/>
      <c r="G39" s="118"/>
      <c r="H39" s="115"/>
      <c r="I39" s="115"/>
      <c r="J39" s="118"/>
      <c r="K39" s="115"/>
      <c r="L39" s="118"/>
      <c r="M39" s="119"/>
      <c r="N39" s="136">
        <f>SUM(B39:M39)</f>
        <v>0</v>
      </c>
      <c r="O39" s="137">
        <f t="shared" ref="O39" si="31">SUM(B39:D39)</f>
        <v>0</v>
      </c>
      <c r="P39" s="138">
        <f t="shared" si="28"/>
        <v>0</v>
      </c>
      <c r="Q39" s="141">
        <f>SUM(H39:J39)</f>
        <v>0</v>
      </c>
      <c r="R39" s="140">
        <f>SUM(K39:M39)</f>
        <v>0</v>
      </c>
    </row>
    <row r="40" spans="1:18" s="5" customFormat="1" ht="13">
      <c r="A40" s="40" t="s">
        <v>31</v>
      </c>
      <c r="B40" s="154">
        <v>15444</v>
      </c>
      <c r="C40" s="154">
        <v>13702</v>
      </c>
      <c r="D40" s="115"/>
      <c r="E40" s="115"/>
      <c r="F40" s="118"/>
      <c r="G40" s="118"/>
      <c r="H40" s="115"/>
      <c r="I40" s="115"/>
      <c r="J40" s="118"/>
      <c r="K40" s="115"/>
      <c r="L40" s="118"/>
      <c r="M40" s="119"/>
      <c r="N40" s="136">
        <f>SUM(B40:M40)</f>
        <v>29146</v>
      </c>
      <c r="O40" s="137">
        <f>SUM(B40:D40)</f>
        <v>29146</v>
      </c>
      <c r="P40" s="138">
        <f>SUM(E40:G40)</f>
        <v>0</v>
      </c>
      <c r="Q40" s="141">
        <f>SUM(H40:J40)</f>
        <v>0</v>
      </c>
      <c r="R40" s="140">
        <f>SUM(K40:M40)</f>
        <v>0</v>
      </c>
    </row>
    <row r="41" spans="1:18" s="3" customFormat="1" ht="13">
      <c r="A41" s="40" t="s">
        <v>3</v>
      </c>
      <c r="B41" s="65">
        <v>0.503</v>
      </c>
      <c r="C41" s="65">
        <v>0.5121</v>
      </c>
      <c r="D41" s="46"/>
      <c r="E41" s="46"/>
      <c r="F41" s="46"/>
      <c r="G41" s="46"/>
      <c r="H41" s="46"/>
      <c r="I41" s="46"/>
      <c r="J41" s="46"/>
      <c r="K41" s="46"/>
      <c r="L41" s="46"/>
      <c r="M41" s="88"/>
      <c r="N41" s="136" t="s">
        <v>18</v>
      </c>
      <c r="O41" s="138" t="s">
        <v>18</v>
      </c>
      <c r="P41" s="138" t="s">
        <v>18</v>
      </c>
      <c r="Q41" s="138" t="s">
        <v>18</v>
      </c>
      <c r="R41" s="140" t="s">
        <v>18</v>
      </c>
    </row>
    <row r="42" spans="1:18" s="3" customFormat="1" ht="26">
      <c r="A42" s="47" t="s">
        <v>4</v>
      </c>
      <c r="B42" s="66" t="s">
        <v>63</v>
      </c>
      <c r="C42" s="46" t="s">
        <v>63</v>
      </c>
      <c r="D42" s="46"/>
      <c r="E42" s="46"/>
      <c r="F42" s="46"/>
      <c r="G42" s="66"/>
      <c r="H42" s="46"/>
      <c r="I42" s="46"/>
      <c r="J42" s="48"/>
      <c r="K42" s="46"/>
      <c r="L42" s="48"/>
      <c r="M42" s="89"/>
      <c r="N42" s="136" t="s">
        <v>18</v>
      </c>
      <c r="O42" s="138" t="s">
        <v>18</v>
      </c>
      <c r="P42" s="138" t="s">
        <v>18</v>
      </c>
      <c r="Q42" s="138" t="s">
        <v>18</v>
      </c>
      <c r="R42" s="140" t="s">
        <v>18</v>
      </c>
    </row>
    <row r="43" spans="1:18" s="3" customFormat="1" ht="13">
      <c r="A43" s="44" t="s">
        <v>53</v>
      </c>
      <c r="B43" s="35" t="e">
        <f t="shared" ref="B43:J43" si="32">B38/B19</f>
        <v>#VALUE!</v>
      </c>
      <c r="C43" s="35" t="e">
        <f t="shared" si="32"/>
        <v>#VALUE!</v>
      </c>
      <c r="D43" s="35" t="e">
        <f t="shared" si="32"/>
        <v>#DIV/0!</v>
      </c>
      <c r="E43" s="35" t="e">
        <f t="shared" si="32"/>
        <v>#DIV/0!</v>
      </c>
      <c r="F43" s="35" t="e">
        <f t="shared" si="32"/>
        <v>#DIV/0!</v>
      </c>
      <c r="G43" s="35" t="e">
        <f t="shared" si="32"/>
        <v>#DIV/0!</v>
      </c>
      <c r="H43" s="35" t="e">
        <f t="shared" si="32"/>
        <v>#DIV/0!</v>
      </c>
      <c r="I43" s="35" t="e">
        <f t="shared" si="32"/>
        <v>#DIV/0!</v>
      </c>
      <c r="J43" s="35" t="e">
        <f t="shared" si="32"/>
        <v>#DIV/0!</v>
      </c>
      <c r="K43" s="35" t="e">
        <f t="shared" ref="K43:R43" si="33">K38/K19</f>
        <v>#DIV/0!</v>
      </c>
      <c r="L43" s="35" t="e">
        <f t="shared" si="33"/>
        <v>#DIV/0!</v>
      </c>
      <c r="M43" s="35" t="e">
        <f t="shared" si="33"/>
        <v>#DIV/0!</v>
      </c>
      <c r="N43" s="104">
        <f t="shared" si="33"/>
        <v>0</v>
      </c>
      <c r="O43" s="20">
        <f t="shared" si="33"/>
        <v>0</v>
      </c>
      <c r="P43" s="20" t="e">
        <f t="shared" si="33"/>
        <v>#DIV/0!</v>
      </c>
      <c r="Q43" s="20" t="e">
        <f t="shared" si="33"/>
        <v>#DIV/0!</v>
      </c>
      <c r="R43" s="105" t="e">
        <f t="shared" si="33"/>
        <v>#DIV/0!</v>
      </c>
    </row>
    <row r="44" spans="1:18" s="3" customFormat="1" ht="13">
      <c r="A44" s="44" t="s">
        <v>30</v>
      </c>
      <c r="B44" s="35" t="e">
        <f t="shared" ref="B44:K44" si="34">B39/B19</f>
        <v>#VALUE!</v>
      </c>
      <c r="C44" s="35" t="e">
        <f t="shared" si="34"/>
        <v>#VALUE!</v>
      </c>
      <c r="D44" s="35" t="e">
        <f t="shared" si="34"/>
        <v>#DIV/0!</v>
      </c>
      <c r="E44" s="35" t="e">
        <f t="shared" si="34"/>
        <v>#DIV/0!</v>
      </c>
      <c r="F44" s="35" t="e">
        <f t="shared" si="34"/>
        <v>#DIV/0!</v>
      </c>
      <c r="G44" s="35" t="e">
        <f t="shared" si="34"/>
        <v>#DIV/0!</v>
      </c>
      <c r="H44" s="35" t="e">
        <f t="shared" si="34"/>
        <v>#DIV/0!</v>
      </c>
      <c r="I44" s="35" t="e">
        <f t="shared" si="34"/>
        <v>#DIV/0!</v>
      </c>
      <c r="J44" s="35" t="e">
        <f t="shared" si="34"/>
        <v>#DIV/0!</v>
      </c>
      <c r="K44" s="35" t="e">
        <f t="shared" si="34"/>
        <v>#DIV/0!</v>
      </c>
      <c r="L44" s="35" t="e">
        <f t="shared" ref="L44:M44" si="35">L39/L19</f>
        <v>#DIV/0!</v>
      </c>
      <c r="M44" s="35" t="e">
        <f t="shared" si="35"/>
        <v>#DIV/0!</v>
      </c>
      <c r="N44" s="104">
        <f>N39/N19</f>
        <v>0</v>
      </c>
      <c r="O44" s="20">
        <f t="shared" ref="O44:R44" si="36">O39/O19</f>
        <v>0</v>
      </c>
      <c r="P44" s="20" t="e">
        <f>P39/P19</f>
        <v>#DIV/0!</v>
      </c>
      <c r="Q44" s="20" t="e">
        <f>Q39/Q19</f>
        <v>#DIV/0!</v>
      </c>
      <c r="R44" s="105" t="e">
        <f t="shared" si="36"/>
        <v>#DIV/0!</v>
      </c>
    </row>
    <row r="45" spans="1:18" s="3" customFormat="1" ht="13.5" thickBot="1">
      <c r="A45" s="44" t="s">
        <v>32</v>
      </c>
      <c r="B45" s="35">
        <f t="shared" ref="B45:K45" si="37">B40/B17</f>
        <v>0.13177137103999045</v>
      </c>
      <c r="C45" s="35">
        <f t="shared" si="37"/>
        <v>0.13130306456867968</v>
      </c>
      <c r="D45" s="35" t="e">
        <f t="shared" si="37"/>
        <v>#DIV/0!</v>
      </c>
      <c r="E45" s="35" t="e">
        <f t="shared" si="37"/>
        <v>#DIV/0!</v>
      </c>
      <c r="F45" s="35" t="e">
        <f t="shared" si="37"/>
        <v>#DIV/0!</v>
      </c>
      <c r="G45" s="35" t="e">
        <f t="shared" si="37"/>
        <v>#DIV/0!</v>
      </c>
      <c r="H45" s="35" t="e">
        <f t="shared" si="37"/>
        <v>#DIV/0!</v>
      </c>
      <c r="I45" s="35" t="e">
        <f t="shared" si="37"/>
        <v>#DIV/0!</v>
      </c>
      <c r="J45" s="35" t="e">
        <f t="shared" si="37"/>
        <v>#DIV/0!</v>
      </c>
      <c r="K45" s="35" t="e">
        <f t="shared" si="37"/>
        <v>#DIV/0!</v>
      </c>
      <c r="L45" s="35" t="e">
        <f t="shared" ref="L45:M45" si="38">L40/L17</f>
        <v>#DIV/0!</v>
      </c>
      <c r="M45" s="35" t="e">
        <f t="shared" si="38"/>
        <v>#DIV/0!</v>
      </c>
      <c r="N45" s="142">
        <f>N40/N17</f>
        <v>0.13155079731175273</v>
      </c>
      <c r="O45" s="143">
        <f t="shared" ref="O45:R45" si="39">O40/O17</f>
        <v>0.13155079731175273</v>
      </c>
      <c r="P45" s="143" t="e">
        <f t="shared" si="39"/>
        <v>#DIV/0!</v>
      </c>
      <c r="Q45" s="143" t="e">
        <f>Q40/Q17</f>
        <v>#DIV/0!</v>
      </c>
      <c r="R45" s="144" t="e">
        <f t="shared" si="39"/>
        <v>#DIV/0!</v>
      </c>
    </row>
    <row r="46" spans="1:18" s="3" customFormat="1" ht="13">
      <c r="A46" s="8"/>
      <c r="B46" s="10"/>
      <c r="C46" s="13"/>
      <c r="D46" s="14"/>
      <c r="E46" s="11"/>
      <c r="F46" s="11"/>
      <c r="G46" s="7"/>
      <c r="H46" s="11"/>
      <c r="I46" s="12"/>
      <c r="J46" s="7"/>
      <c r="K46" s="11"/>
      <c r="L46" s="7"/>
      <c r="M46" s="7"/>
      <c r="N46" s="16"/>
      <c r="O46" s="15"/>
      <c r="P46" s="15"/>
    </row>
  </sheetData>
  <pageMargins left="0.7" right="0.7" top="0.75" bottom="0.75" header="0.3" footer="0.3"/>
  <pageSetup orientation="portrait" r:id="rId1"/>
  <ignoredErrors>
    <ignoredError sqref="O3:R3 O5:R9" formulaRange="1"/>
    <ignoredError sqref="B10:M11 D19:M19 D16:M16 D17:M17 D18:M18 B21:M25 D20:M20 B44:K45 B43:J43 D42:M42 D38:M38 D39:M39 D37:M37 B32:M34 D26:M26 D27:M27 D28:M28 D29:M29 D30:M30 D31:M31 B36:M36 C35:M35 D40:M40 B13:M15 C12:M12 D41:M41" evalError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f542763-9b03-412c-9284-042fc59aa85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F7C183B310FC48A789DF71B2AC2223" ma:contentTypeVersion="12" ma:contentTypeDescription="Create a new document." ma:contentTypeScope="" ma:versionID="ad8516d8f5ad44a70f9d63f2e9dc7e9f">
  <xsd:schema xmlns:xsd="http://www.w3.org/2001/XMLSchema" xmlns:xs="http://www.w3.org/2001/XMLSchema" xmlns:p="http://schemas.microsoft.com/office/2006/metadata/properties" xmlns:ns3="bf542763-9b03-412c-9284-042fc59aa854" targetNamespace="http://schemas.microsoft.com/office/2006/metadata/properties" ma:root="true" ma:fieldsID="83a807da5bd76c92c5f9ef059c3df8a0" ns3:_="">
    <xsd:import namespace="bf542763-9b03-412c-9284-042fc59aa854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_activity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542763-9b03-412c-9284-042fc59aa854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EC5E5CC-41E2-4AAA-94B3-68D3E93573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A174229-E6FD-41D1-A489-49D7EB36B5EB}">
  <ds:schemaRefs>
    <ds:schemaRef ds:uri="http://purl.org/dc/terms/"/>
    <ds:schemaRef ds:uri="bf542763-9b03-412c-9284-042fc59aa854"/>
    <ds:schemaRef ds:uri="http://www.w3.org/XML/1998/namespace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1C24DBA-0417-4D6F-BCC6-766F22FFCF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542763-9b03-412c-9284-042fc59aa85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Glossary</vt:lpstr>
      <vt:lpstr>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Loh, Jessica (GLOBAL_AP)</dc:creator>
  <cp:lastModifiedBy>Khoi Ta</cp:lastModifiedBy>
  <dcterms:created xsi:type="dcterms:W3CDTF">2026-01-02T08:07:54Z</dcterms:created>
  <dcterms:modified xsi:type="dcterms:W3CDTF">2026-03-25T09:52:55Z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0x01010003F7C183B310FC48A789DF71B2AC2223</vt:lpwstr>
  </property>
</Properties>
</file>